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<sst xmlns="http://schemas.openxmlformats.org/spreadsheetml/2006/main" count="171" uniqueCount="123">
  <si>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</si>
  <si>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</si>
  <si>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</si>
  <si>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</si>
  <si>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</si>
  <si>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</si>
  <si>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</si>
  <si>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</si>
  <si>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</si>
  <si>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</si>
  <si>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</si>
  <si>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</si>
  <si>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</si>
  <si>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</si>
  <si>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</si>
  <si>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</si>
  <si>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</si>
  <si>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</si>
  <si>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</si>
  <si>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</si>
  <si>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</si>
  <si>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</si>
  <si>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</si>
  <si>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</si>
  <si>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</si>
  <si>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</si>
  <si>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</si>
  <si>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</si>
  <si>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</si>
  <si>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</si>
  <si>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</si>
  <si>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</si>
  <si>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</si>
  <si>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</si>
  <si>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</si>
  <si>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</si>
  <si>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</si>
  <si>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</si>
  <si>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</si>
  <si>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</si>
  <si>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</si>
  <si>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</si>
  <si>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</si>
  <si>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</si>
  <si>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</si>
  <si>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</si>
  <si>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</si>
  <si>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</si>
  <si>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</si>
  <si>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</si>
  <si>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</si>
  <si>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</si>
  <si>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</si>
  <si>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</si>
  <si>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</si>
  <si>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</si>
  <si>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</si>
  <si>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</si>
  <si>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</si>
  <si>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</si>
  <si>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</si>
  <si>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</si>
  <si>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</si>
  <si>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</si>
  <si>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</si>
  <si>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</si>
  <si>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</si>
  <si>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</si>
  <si>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</si>
  <si>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</si>
  <si>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</si>
  <si>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</si>
  <si>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</si>
  <si>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</si>
  <si>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</si>
  <si>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</si>
  <si>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</si>
  <si>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</si>
  <si>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</si>
  <si>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</si>
  <si>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</si>
  <si>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</si>
  <si>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</si>
  <si>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</si>
  <si>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</si>
  <si>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</si>
  <si>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</si>
  <si>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</si>
  <si>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</si>
  <si>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</si>
  <si>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</si>
  <si>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</si>
  <si>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</si>
  <si>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</si>
  <si>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</si>
  <si>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</si>
  <si>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</si>
  <si>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</si>
  <si>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</si>
  <si>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</si>
  <si>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</si>
  <si>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</si>
  <si>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</si>
  <si>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</si>
  <si>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</si>
  <si>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</si>
  <si>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</si>
  <si>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</si>
  <si>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</si>
  <si>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</si>
  <si>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</si>
  <si>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</si>
  <si>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</si>
  <si>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</si>
  <si>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</si>
  <si>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</si>
  <si>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</si>
  <si>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</si>
  <si>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</si>
  <si>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</si>
  <si>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</si>
  <si>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</si>
  <si>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міського бюджету за 2015 рік станом на 22.01.2016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</si>
</sst>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4" fillId="25" borderId="10" xfId="0" applyNumberFormat="1" applyFont="1" applyFill="1" applyBorder="1" applyAlignment="1">
      <alignment/>
    </xf>
    <xf numFmtId="173" fontId="58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50180.9</c:v>
                </c:pt>
                <c:pt idx="1">
                  <c:v>41400</c:v>
                </c:pt>
                <c:pt idx="2">
                  <c:v>2506.6</c:v>
                </c:pt>
                <c:pt idx="3">
                  <c:v>6274.300000000001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43449.69999999998</c:v>
                </c:pt>
                <c:pt idx="1">
                  <c:v>37335.299999999996</c:v>
                </c:pt>
                <c:pt idx="2">
                  <c:v>1296.7000000000005</c:v>
                </c:pt>
                <c:pt idx="3">
                  <c:v>4817.699999999986</c:v>
                </c:pt>
              </c:numCache>
            </c:numRef>
          </c:val>
          <c:shape val="box"/>
        </c:ser>
        <c:shape val="box"/>
        <c:axId val="40448847"/>
        <c:axId val="28495304"/>
      </c:bar3DChart>
      <c:catAx>
        <c:axId val="40448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95304"/>
        <c:crosses val="autoZero"/>
        <c:auto val="1"/>
        <c:lblOffset val="100"/>
        <c:tickLblSkip val="1"/>
        <c:noMultiLvlLbl val="0"/>
      </c:catAx>
      <c:valAx>
        <c:axId val="28495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488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364933.0999999999</c:v>
                </c:pt>
                <c:pt idx="1">
                  <c:v>180427.5</c:v>
                </c:pt>
                <c:pt idx="2">
                  <c:v>275299.80000000005</c:v>
                </c:pt>
                <c:pt idx="3">
                  <c:v>45.2</c:v>
                </c:pt>
                <c:pt idx="4">
                  <c:v>22077.699999999997</c:v>
                </c:pt>
                <c:pt idx="5">
                  <c:v>61449.7</c:v>
                </c:pt>
                <c:pt idx="6">
                  <c:v>274.7</c:v>
                </c:pt>
                <c:pt idx="7">
                  <c:v>5785.999999999881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308636.9000000001</c:v>
                </c:pt>
                <c:pt idx="1">
                  <c:v>154161.70000000007</c:v>
                </c:pt>
                <c:pt idx="2">
                  <c:v>245662.59999999995</c:v>
                </c:pt>
                <c:pt idx="3">
                  <c:v>33.6</c:v>
                </c:pt>
                <c:pt idx="4">
                  <c:v>16940.1</c:v>
                </c:pt>
                <c:pt idx="5">
                  <c:v>42662.50000000002</c:v>
                </c:pt>
                <c:pt idx="6">
                  <c:v>225.79999999999995</c:v>
                </c:pt>
                <c:pt idx="7">
                  <c:v>3112.300000000115</c:v>
                </c:pt>
              </c:numCache>
            </c:numRef>
          </c:val>
          <c:shape val="box"/>
        </c:ser>
        <c:shape val="box"/>
        <c:axId val="55131145"/>
        <c:axId val="26418258"/>
      </c:bar3DChart>
      <c:catAx>
        <c:axId val="55131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18258"/>
        <c:crosses val="autoZero"/>
        <c:auto val="1"/>
        <c:lblOffset val="100"/>
        <c:tickLblSkip val="1"/>
        <c:noMultiLvlLbl val="0"/>
      </c:catAx>
      <c:valAx>
        <c:axId val="26418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311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13319.4</c:v>
                </c:pt>
                <c:pt idx="4">
                  <c:v>3376.8</c:v>
                </c:pt>
                <c:pt idx="5">
                  <c:v>25623</c:v>
                </c:pt>
                <c:pt idx="6">
                  <c:v>1480.1999999999998</c:v>
                </c:pt>
                <c:pt idx="7">
                  <c:v>10167.800000000007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214293.89999999994</c:v>
                </c:pt>
                <c:pt idx="1">
                  <c:v>177959.89999999997</c:v>
                </c:pt>
                <c:pt idx="2">
                  <c:v>172340.60000000003</c:v>
                </c:pt>
                <c:pt idx="3">
                  <c:v>11645.8</c:v>
                </c:pt>
                <c:pt idx="4">
                  <c:v>3141.699999999999</c:v>
                </c:pt>
                <c:pt idx="5">
                  <c:v>17190.3</c:v>
                </c:pt>
                <c:pt idx="6">
                  <c:v>1254.7999999999995</c:v>
                </c:pt>
                <c:pt idx="7">
                  <c:v>8720.699999999903</c:v>
                </c:pt>
              </c:numCache>
            </c:numRef>
          </c:val>
          <c:shape val="box"/>
        </c:ser>
        <c:shape val="box"/>
        <c:axId val="36437731"/>
        <c:axId val="59504124"/>
      </c:bar3DChart>
      <c:catAx>
        <c:axId val="3643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04124"/>
        <c:crosses val="autoZero"/>
        <c:auto val="1"/>
        <c:lblOffset val="100"/>
        <c:tickLblSkip val="1"/>
        <c:noMultiLvlLbl val="0"/>
      </c:catAx>
      <c:valAx>
        <c:axId val="59504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377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45320.99999999999</c:v>
                </c:pt>
                <c:pt idx="1">
                  <c:v>32176.7</c:v>
                </c:pt>
                <c:pt idx="2">
                  <c:v>2928.2</c:v>
                </c:pt>
                <c:pt idx="3">
                  <c:v>706.5</c:v>
                </c:pt>
                <c:pt idx="4">
                  <c:v>74.6</c:v>
                </c:pt>
                <c:pt idx="5">
                  <c:v>9434.99999999999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39484.19999999999</c:v>
                </c:pt>
                <c:pt idx="1">
                  <c:v>28889.7</c:v>
                </c:pt>
                <c:pt idx="2">
                  <c:v>1514.8000000000004</c:v>
                </c:pt>
                <c:pt idx="3">
                  <c:v>594.1</c:v>
                </c:pt>
                <c:pt idx="4">
                  <c:v>71.2</c:v>
                </c:pt>
                <c:pt idx="5">
                  <c:v>8414.399999999987</c:v>
                </c:pt>
              </c:numCache>
            </c:numRef>
          </c:val>
          <c:shape val="box"/>
        </c:ser>
        <c:shape val="box"/>
        <c:axId val="65775069"/>
        <c:axId val="55104710"/>
      </c:bar3DChart>
      <c:catAx>
        <c:axId val="6577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04710"/>
        <c:crosses val="autoZero"/>
        <c:auto val="1"/>
        <c:lblOffset val="100"/>
        <c:tickLblSkip val="1"/>
        <c:noMultiLvlLbl val="0"/>
      </c:catAx>
      <c:valAx>
        <c:axId val="55104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50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15196.000000000002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713.7</c:v>
                </c:pt>
                <c:pt idx="5">
                  <c:v>4771.200000000003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12727.900000000001</c:v>
                </c:pt>
                <c:pt idx="1">
                  <c:v>8367.600000000002</c:v>
                </c:pt>
                <c:pt idx="2">
                  <c:v>9.3</c:v>
                </c:pt>
                <c:pt idx="3">
                  <c:v>205.60000000000005</c:v>
                </c:pt>
                <c:pt idx="4">
                  <c:v>463.10000000000014</c:v>
                </c:pt>
                <c:pt idx="5">
                  <c:v>3682.299999999999</c:v>
                </c:pt>
              </c:numCache>
            </c:numRef>
          </c:val>
          <c:shape val="box"/>
        </c:ser>
        <c:shape val="box"/>
        <c:axId val="26180343"/>
        <c:axId val="34296496"/>
      </c:bar3DChart>
      <c:catAx>
        <c:axId val="26180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96496"/>
        <c:crosses val="autoZero"/>
        <c:auto val="1"/>
        <c:lblOffset val="100"/>
        <c:tickLblSkip val="2"/>
        <c:noMultiLvlLbl val="0"/>
      </c:catAx>
      <c:valAx>
        <c:axId val="34296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3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5489.3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2952.0000000000005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4958.2</c:v>
                </c:pt>
                <c:pt idx="1">
                  <c:v>1386.4999999999998</c:v>
                </c:pt>
                <c:pt idx="2">
                  <c:v>296.3</c:v>
                </c:pt>
                <c:pt idx="3">
                  <c:v>271.5000000000001</c:v>
                </c:pt>
                <c:pt idx="4">
                  <c:v>2871.6</c:v>
                </c:pt>
                <c:pt idx="5">
                  <c:v>132.2999999999999</c:v>
                </c:pt>
              </c:numCache>
            </c:numRef>
          </c:val>
          <c:shape val="box"/>
        </c:ser>
        <c:shape val="box"/>
        <c:axId val="40233009"/>
        <c:axId val="26552762"/>
      </c:bar3DChart>
      <c:catAx>
        <c:axId val="4023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552762"/>
        <c:crosses val="autoZero"/>
        <c:auto val="1"/>
        <c:lblOffset val="100"/>
        <c:tickLblSkip val="1"/>
        <c:noMultiLvlLbl val="0"/>
      </c:catAx>
      <c:valAx>
        <c:axId val="26552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330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51923.900000000016</c:v>
                </c:pt>
              </c:numCache>
            </c:numRef>
          </c:val>
          <c:shape val="box"/>
        </c:ser>
        <c:shape val="box"/>
        <c:axId val="37648267"/>
        <c:axId val="3290084"/>
      </c:bar3DChart>
      <c:catAx>
        <c:axId val="3764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90084"/>
        <c:crosses val="autoZero"/>
        <c:auto val="1"/>
        <c:lblOffset val="100"/>
        <c:tickLblSkip val="1"/>
        <c:noMultiLvlLbl val="0"/>
      </c:catAx>
      <c:valAx>
        <c:axId val="3290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482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364933.0999999999</c:v>
                </c:pt>
                <c:pt idx="1">
                  <c:v>244842.30000000002</c:v>
                </c:pt>
                <c:pt idx="2">
                  <c:v>45320.99999999999</c:v>
                </c:pt>
                <c:pt idx="3">
                  <c:v>15196.000000000002</c:v>
                </c:pt>
                <c:pt idx="4">
                  <c:v>5489.3</c:v>
                </c:pt>
                <c:pt idx="5">
                  <c:v>50180.9</c:v>
                </c:pt>
                <c:pt idx="6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308636.9000000001</c:v>
                </c:pt>
                <c:pt idx="1">
                  <c:v>214293.89999999994</c:v>
                </c:pt>
                <c:pt idx="2">
                  <c:v>39484.19999999999</c:v>
                </c:pt>
                <c:pt idx="3">
                  <c:v>12727.900000000001</c:v>
                </c:pt>
                <c:pt idx="4">
                  <c:v>4958.2</c:v>
                </c:pt>
                <c:pt idx="5">
                  <c:v>43449.69999999998</c:v>
                </c:pt>
                <c:pt idx="6">
                  <c:v>51923.900000000016</c:v>
                </c:pt>
              </c:numCache>
            </c:numRef>
          </c:val>
          <c:shape val="box"/>
        </c:ser>
        <c:shape val="box"/>
        <c:axId val="29610757"/>
        <c:axId val="65170222"/>
      </c:bar3DChart>
      <c:catAx>
        <c:axId val="2961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70222"/>
        <c:crosses val="autoZero"/>
        <c:auto val="1"/>
        <c:lblOffset val="100"/>
        <c:tickLblSkip val="1"/>
        <c:noMultiLvlLbl val="0"/>
      </c:catAx>
      <c:valAx>
        <c:axId val="65170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107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558433.5</c:v>
                </c:pt>
                <c:pt idx="1">
                  <c:v>100135.2</c:v>
                </c:pt>
                <c:pt idx="2">
                  <c:v>26078.3</c:v>
                </c:pt>
                <c:pt idx="3">
                  <c:v>14806.300000000001</c:v>
                </c:pt>
                <c:pt idx="4">
                  <c:v>13534.7</c:v>
                </c:pt>
                <c:pt idx="5">
                  <c:v>275163.6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500839.79999999993</c:v>
                </c:pt>
                <c:pt idx="1">
                  <c:v>67885.90000000001</c:v>
                </c:pt>
                <c:pt idx="2">
                  <c:v>20629.099999999995</c:v>
                </c:pt>
                <c:pt idx="3">
                  <c:v>11204.3</c:v>
                </c:pt>
                <c:pt idx="4">
                  <c:v>11759.699999999999</c:v>
                </c:pt>
                <c:pt idx="5">
                  <c:v>246231.0070000001</c:v>
                </c:pt>
              </c:numCache>
            </c:numRef>
          </c:val>
          <c:shape val="box"/>
        </c:ser>
        <c:shape val="box"/>
        <c:axId val="49661087"/>
        <c:axId val="44296600"/>
      </c:bar3DChart>
      <c:catAx>
        <c:axId val="49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96600"/>
        <c:crosses val="autoZero"/>
        <c:auto val="1"/>
        <c:lblOffset val="100"/>
        <c:tickLblSkip val="1"/>
        <c:noMultiLvlLbl val="0"/>
      </c:catAx>
      <c:valAx>
        <c:axId val="44296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610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116</v>
      </c>
      <c r="C3" s="136" t="s">
        <v>117</v>
      </c>
      <c r="D3" s="136" t="s">
        <v>28</v>
      </c>
      <c r="E3" s="136" t="s">
        <v>27</v>
      </c>
      <c r="F3" s="136" t="s">
        <v>118</v>
      </c>
      <c r="G3" s="136" t="s">
        <v>119</v>
      </c>
      <c r="H3" s="136" t="s">
        <v>120</v>
      </c>
      <c r="I3" s="136" t="s">
        <v>121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f>30411.1-1435.3</f>
        <v>28975.8</v>
      </c>
      <c r="C6" s="53">
        <f>91233.3-4306</f>
        <v>86927.3</v>
      </c>
      <c r="D6" s="54">
        <f>3665.2+5419.3+785.5</f>
        <v>9870</v>
      </c>
      <c r="E6" s="3">
        <f>D6/D149*100</f>
        <v>39.77962009858253</v>
      </c>
      <c r="F6" s="3">
        <f>D6/B6*100</f>
        <v>34.06290766777794</v>
      </c>
      <c r="G6" s="3">
        <f aca="true" t="shared" si="0" ref="G6:G43">D6/C6*100</f>
        <v>11.354315617763348</v>
      </c>
      <c r="H6" s="3">
        <f>B6-D6</f>
        <v>19105.8</v>
      </c>
      <c r="I6" s="3">
        <f aca="true" t="shared" si="1" ref="I6:I43">C6-D6</f>
        <v>77057.3</v>
      </c>
    </row>
    <row r="7" spans="1:9" s="44" customFormat="1" ht="18.75">
      <c r="A7" s="115" t="s">
        <v>102</v>
      </c>
      <c r="B7" s="108">
        <f>15035.6-1435.3</f>
        <v>13600.300000000001</v>
      </c>
      <c r="C7" s="105">
        <f>45106.9-4306</f>
        <v>40800.9</v>
      </c>
      <c r="D7" s="116">
        <f>5419.3+86.3</f>
        <v>5505.6</v>
      </c>
      <c r="E7" s="106">
        <f>D7/D6*100</f>
        <v>55.78115501519757</v>
      </c>
      <c r="F7" s="106">
        <f>D7/B7*100</f>
        <v>40.48145996779483</v>
      </c>
      <c r="G7" s="106">
        <f>D7/C7*100</f>
        <v>13.493819989264944</v>
      </c>
      <c r="H7" s="106">
        <f>B7-D7</f>
        <v>8094.700000000001</v>
      </c>
      <c r="I7" s="106">
        <f t="shared" si="1"/>
        <v>35295.3</v>
      </c>
    </row>
    <row r="8" spans="1:9" ht="18">
      <c r="A8" s="29" t="s">
        <v>3</v>
      </c>
      <c r="B8" s="49">
        <v>17562</v>
      </c>
      <c r="C8" s="50">
        <v>56790.4</v>
      </c>
      <c r="D8" s="51">
        <f>3665.2+5419.3</f>
        <v>9084.5</v>
      </c>
      <c r="E8" s="1">
        <f>D8/D6*100</f>
        <v>92.04154002026343</v>
      </c>
      <c r="F8" s="1">
        <f>D8/B8*100</f>
        <v>51.728163079375925</v>
      </c>
      <c r="G8" s="1">
        <f t="shared" si="0"/>
        <v>15.99654166901448</v>
      </c>
      <c r="H8" s="1">
        <f>B8-D8</f>
        <v>8477.5</v>
      </c>
      <c r="I8" s="1">
        <f t="shared" si="1"/>
        <v>47705.9</v>
      </c>
    </row>
    <row r="9" spans="1:9" ht="18">
      <c r="A9" s="29" t="s">
        <v>2</v>
      </c>
      <c r="B9" s="49">
        <v>0</v>
      </c>
      <c r="C9" s="50">
        <v>2</v>
      </c>
      <c r="D9" s="51"/>
      <c r="E9" s="12">
        <f>D9/D6*100</f>
        <v>0</v>
      </c>
      <c r="F9" s="133" t="e">
        <f>D9/B9*100</f>
        <v>#DIV/0!</v>
      </c>
      <c r="G9" s="1">
        <f t="shared" si="0"/>
        <v>0</v>
      </c>
      <c r="H9" s="1">
        <f aca="true" t="shared" si="2" ref="H9:H43">B9-D9</f>
        <v>0</v>
      </c>
      <c r="I9" s="1">
        <f t="shared" si="1"/>
        <v>2</v>
      </c>
    </row>
    <row r="10" spans="1:9" ht="18">
      <c r="A10" s="29" t="s">
        <v>1</v>
      </c>
      <c r="B10" s="49">
        <v>1336.9</v>
      </c>
      <c r="C10" s="50">
        <v>4186.1</v>
      </c>
      <c r="D10" s="55">
        <f>345.3</f>
        <v>345.3</v>
      </c>
      <c r="E10" s="1">
        <f>D10/D6*100</f>
        <v>3.498480243161094</v>
      </c>
      <c r="F10" s="1">
        <f aca="true" t="shared" si="3" ref="F10:F41">D10/B10*100</f>
        <v>25.828409005909194</v>
      </c>
      <c r="G10" s="1">
        <f t="shared" si="0"/>
        <v>8.248727932920856</v>
      </c>
      <c r="H10" s="1">
        <f t="shared" si="2"/>
        <v>991.6000000000001</v>
      </c>
      <c r="I10" s="1">
        <f t="shared" si="1"/>
        <v>3840.8</v>
      </c>
    </row>
    <row r="11" spans="1:9" ht="18">
      <c r="A11" s="29" t="s">
        <v>0</v>
      </c>
      <c r="B11" s="49">
        <f>11392.8-1435.3</f>
        <v>9957.5</v>
      </c>
      <c r="C11" s="50">
        <f>29821.3-4306</f>
        <v>25515.3</v>
      </c>
      <c r="D11" s="56">
        <f>435.2</f>
        <v>435.2</v>
      </c>
      <c r="E11" s="1">
        <f>D11/D6*100</f>
        <v>4.409321175278622</v>
      </c>
      <c r="F11" s="1">
        <f t="shared" si="3"/>
        <v>4.370574943509917</v>
      </c>
      <c r="G11" s="1">
        <f t="shared" si="0"/>
        <v>1.7056432806982478</v>
      </c>
      <c r="H11" s="1">
        <f t="shared" si="2"/>
        <v>9522.3</v>
      </c>
      <c r="I11" s="1">
        <f t="shared" si="1"/>
        <v>25080.1</v>
      </c>
    </row>
    <row r="12" spans="1:9" ht="18">
      <c r="A12" s="29" t="s">
        <v>15</v>
      </c>
      <c r="B12" s="49">
        <v>16.1</v>
      </c>
      <c r="C12" s="50">
        <v>40.6</v>
      </c>
      <c r="D12" s="51">
        <f>5</f>
        <v>5</v>
      </c>
      <c r="E12" s="1">
        <f>D12/D6*100</f>
        <v>0.050658561296859174</v>
      </c>
      <c r="F12" s="1">
        <f t="shared" si="3"/>
        <v>31.05590062111801</v>
      </c>
      <c r="G12" s="1">
        <f t="shared" si="0"/>
        <v>12.31527093596059</v>
      </c>
      <c r="H12" s="1">
        <f t="shared" si="2"/>
        <v>11.100000000000001</v>
      </c>
      <c r="I12" s="1">
        <f t="shared" si="1"/>
        <v>35.6</v>
      </c>
    </row>
    <row r="13" spans="1:9" ht="18.75" thickBot="1">
      <c r="A13" s="29" t="s">
        <v>34</v>
      </c>
      <c r="B13" s="50">
        <f>B6-B8-B9-B10-B11-B12</f>
        <v>103.29999999999964</v>
      </c>
      <c r="C13" s="50">
        <f>C6-C8-C9-C10-C11-C12</f>
        <v>392.9000000000036</v>
      </c>
      <c r="D13" s="50">
        <f>D6-D8-D9-D10-D11-D12</f>
        <v>0</v>
      </c>
      <c r="E13" s="1">
        <f>D13/D6*100</f>
        <v>0</v>
      </c>
      <c r="F13" s="1">
        <f t="shared" si="3"/>
        <v>0</v>
      </c>
      <c r="G13" s="1">
        <f t="shared" si="0"/>
        <v>0</v>
      </c>
      <c r="H13" s="1">
        <f t="shared" si="2"/>
        <v>103.29999999999964</v>
      </c>
      <c r="I13" s="1">
        <f t="shared" si="1"/>
        <v>392.9000000000036</v>
      </c>
    </row>
    <row r="14" spans="1:9" s="44" customFormat="1" ht="18.75" customHeight="1" hidden="1">
      <c r="A14" s="107" t="s">
        <v>81</v>
      </c>
      <c r="B14" s="105"/>
      <c r="C14" s="105"/>
      <c r="D14" s="105"/>
      <c r="E14" s="106"/>
      <c r="F14" s="106" t="e">
        <f>D14/B14*100</f>
        <v>#DIV/0!</v>
      </c>
      <c r="G14" s="106" t="e">
        <f>D14/C14*100</f>
        <v>#DIV/0!</v>
      </c>
      <c r="H14" s="106">
        <f>B14-D14</f>
        <v>0</v>
      </c>
      <c r="I14" s="106">
        <f>C14-D14</f>
        <v>0</v>
      </c>
    </row>
    <row r="15" spans="1:9" s="44" customFormat="1" ht="18.75" customHeight="1" hidden="1">
      <c r="A15" s="107" t="s">
        <v>78</v>
      </c>
      <c r="B15" s="105"/>
      <c r="C15" s="105"/>
      <c r="D15" s="105"/>
      <c r="E15" s="106"/>
      <c r="F15" s="106" t="e">
        <f>D15/B15*100</f>
        <v>#DIV/0!</v>
      </c>
      <c r="G15" s="106" t="e">
        <f>D15/C15*100</f>
        <v>#DIV/0!</v>
      </c>
      <c r="H15" s="106">
        <f>B15-D15</f>
        <v>0</v>
      </c>
      <c r="I15" s="106">
        <f>C15-D15</f>
        <v>0</v>
      </c>
    </row>
    <row r="16" spans="1:9" s="44" customFormat="1" ht="19.5" hidden="1" thickBot="1">
      <c r="A16" s="107" t="s">
        <v>79</v>
      </c>
      <c r="B16" s="105"/>
      <c r="C16" s="105"/>
      <c r="D16" s="105"/>
      <c r="E16" s="106"/>
      <c r="F16" s="106" t="e">
        <f>D16/B16*100</f>
        <v>#DIV/0!</v>
      </c>
      <c r="G16" s="106" t="e">
        <f>D16/C16*100</f>
        <v>#DIV/0!</v>
      </c>
      <c r="H16" s="106">
        <f>B16-D16</f>
        <v>0</v>
      </c>
      <c r="I16" s="106">
        <f>C16-D16</f>
        <v>0</v>
      </c>
    </row>
    <row r="17" spans="1:9" s="44" customFormat="1" ht="19.5" hidden="1" thickBot="1">
      <c r="A17" s="107" t="s">
        <v>80</v>
      </c>
      <c r="B17" s="105"/>
      <c r="C17" s="105"/>
      <c r="D17" s="105"/>
      <c r="E17" s="106"/>
      <c r="F17" s="106" t="e">
        <f>D17/B17*100</f>
        <v>#DIV/0!</v>
      </c>
      <c r="G17" s="106" t="e">
        <f>D17/C17*100</f>
        <v>#DIV/0!</v>
      </c>
      <c r="H17" s="106">
        <f>B17-D17</f>
        <v>0</v>
      </c>
      <c r="I17" s="106">
        <f>C17-D17</f>
        <v>0</v>
      </c>
    </row>
    <row r="18" spans="1:9" ht="18.75" thickBot="1">
      <c r="A18" s="28" t="s">
        <v>23</v>
      </c>
      <c r="B18" s="52">
        <f>20403.5-1816.9</f>
        <v>18586.6</v>
      </c>
      <c r="C18" s="53">
        <f>61210.6-5450.6</f>
        <v>55760</v>
      </c>
      <c r="D18" s="54">
        <f>5722.2</f>
        <v>5722.2</v>
      </c>
      <c r="E18" s="3">
        <f>D18/D149*100</f>
        <v>23.06250680122684</v>
      </c>
      <c r="F18" s="3">
        <f>D18/B18*100</f>
        <v>30.786695791591796</v>
      </c>
      <c r="G18" s="3">
        <f t="shared" si="0"/>
        <v>10.262195121951219</v>
      </c>
      <c r="H18" s="3">
        <f>B18-D18</f>
        <v>12864.399999999998</v>
      </c>
      <c r="I18" s="3">
        <f t="shared" si="1"/>
        <v>50037.8</v>
      </c>
    </row>
    <row r="19" spans="1:9" s="44" customFormat="1" ht="18.75">
      <c r="A19" s="115" t="s">
        <v>103</v>
      </c>
      <c r="B19" s="108">
        <f>16030.4-1816.9</f>
        <v>14213.5</v>
      </c>
      <c r="C19" s="105">
        <f>48091.1-5450.6</f>
        <v>42640.5</v>
      </c>
      <c r="D19" s="116">
        <f>5722.2</f>
        <v>5722.2</v>
      </c>
      <c r="E19" s="106">
        <f>D19/D18*100</f>
        <v>100</v>
      </c>
      <c r="F19" s="106">
        <f t="shared" si="3"/>
        <v>40.258908783902626</v>
      </c>
      <c r="G19" s="106">
        <f t="shared" si="0"/>
        <v>13.419636261300877</v>
      </c>
      <c r="H19" s="106">
        <f t="shared" si="2"/>
        <v>8491.3</v>
      </c>
      <c r="I19" s="106">
        <f t="shared" si="1"/>
        <v>36918.3</v>
      </c>
    </row>
    <row r="20" spans="1:9" ht="18">
      <c r="A20" s="29" t="s">
        <v>5</v>
      </c>
      <c r="B20" s="49">
        <f>16937.2-1816.9</f>
        <v>15120.300000000001</v>
      </c>
      <c r="C20" s="50">
        <f>48963.2-5450.6</f>
        <v>43512.6</v>
      </c>
      <c r="D20" s="51">
        <f>5722.2</f>
        <v>5722.2</v>
      </c>
      <c r="E20" s="1">
        <f>D20/D18*100</f>
        <v>100</v>
      </c>
      <c r="F20" s="1">
        <f t="shared" si="3"/>
        <v>37.8444872125553</v>
      </c>
      <c r="G20" s="1">
        <f t="shared" si="0"/>
        <v>13.150673597992304</v>
      </c>
      <c r="H20" s="1">
        <f t="shared" si="2"/>
        <v>9398.100000000002</v>
      </c>
      <c r="I20" s="1">
        <f t="shared" si="1"/>
        <v>37790.4</v>
      </c>
    </row>
    <row r="21" spans="1:9" ht="18">
      <c r="A21" s="29" t="s">
        <v>2</v>
      </c>
      <c r="B21" s="49">
        <v>1173.8</v>
      </c>
      <c r="C21" s="50">
        <v>3450.6</v>
      </c>
      <c r="D21" s="51"/>
      <c r="E21" s="1">
        <f>D21/D18*100</f>
        <v>0</v>
      </c>
      <c r="F21" s="1">
        <f t="shared" si="3"/>
        <v>0</v>
      </c>
      <c r="G21" s="1">
        <f t="shared" si="0"/>
        <v>0</v>
      </c>
      <c r="H21" s="1">
        <f t="shared" si="2"/>
        <v>1173.8</v>
      </c>
      <c r="I21" s="1">
        <f t="shared" si="1"/>
        <v>3450.6</v>
      </c>
    </row>
    <row r="22" spans="1:9" ht="18">
      <c r="A22" s="29" t="s">
        <v>1</v>
      </c>
      <c r="B22" s="49">
        <v>289.3</v>
      </c>
      <c r="C22" s="50">
        <v>874.5</v>
      </c>
      <c r="D22" s="51"/>
      <c r="E22" s="1">
        <f>D22/D18*100</f>
        <v>0</v>
      </c>
      <c r="F22" s="1">
        <f t="shared" si="3"/>
        <v>0</v>
      </c>
      <c r="G22" s="1">
        <f t="shared" si="0"/>
        <v>0</v>
      </c>
      <c r="H22" s="1">
        <f t="shared" si="2"/>
        <v>289.3</v>
      </c>
      <c r="I22" s="1">
        <f t="shared" si="1"/>
        <v>874.5</v>
      </c>
    </row>
    <row r="23" spans="1:9" ht="18">
      <c r="A23" s="29" t="s">
        <v>0</v>
      </c>
      <c r="B23" s="49">
        <v>1508.6</v>
      </c>
      <c r="C23" s="50">
        <v>6334.3</v>
      </c>
      <c r="D23" s="51"/>
      <c r="E23" s="1">
        <f>D23/D18*100</f>
        <v>0</v>
      </c>
      <c r="F23" s="1">
        <f t="shared" si="3"/>
        <v>0</v>
      </c>
      <c r="G23" s="1">
        <f t="shared" si="0"/>
        <v>0</v>
      </c>
      <c r="H23" s="1">
        <f t="shared" si="2"/>
        <v>1508.6</v>
      </c>
      <c r="I23" s="1">
        <f t="shared" si="1"/>
        <v>6334.3</v>
      </c>
    </row>
    <row r="24" spans="1:9" ht="18">
      <c r="A24" s="29" t="s">
        <v>15</v>
      </c>
      <c r="B24" s="49">
        <v>126</v>
      </c>
      <c r="C24" s="50">
        <v>363.5</v>
      </c>
      <c r="D24" s="51"/>
      <c r="E24" s="1">
        <f>D24/D18*100</f>
        <v>0</v>
      </c>
      <c r="F24" s="1">
        <f t="shared" si="3"/>
        <v>0</v>
      </c>
      <c r="G24" s="1">
        <f t="shared" si="0"/>
        <v>0</v>
      </c>
      <c r="H24" s="1">
        <f t="shared" si="2"/>
        <v>126</v>
      </c>
      <c r="I24" s="1">
        <f t="shared" si="1"/>
        <v>363.5</v>
      </c>
    </row>
    <row r="25" spans="1:9" ht="18.75" thickBot="1">
      <c r="A25" s="29" t="s">
        <v>34</v>
      </c>
      <c r="B25" s="50">
        <f>B18-B20-B21-B22-B23-B24</f>
        <v>368.5999999999974</v>
      </c>
      <c r="C25" s="50">
        <f>C18-C20-C21-C22-C23-C24</f>
        <v>1224.500000000001</v>
      </c>
      <c r="D25" s="50">
        <f>D18-D20-D21-D22-D23-D24</f>
        <v>0</v>
      </c>
      <c r="E25" s="1">
        <f>D25/D18*100</f>
        <v>0</v>
      </c>
      <c r="F25" s="1">
        <f t="shared" si="3"/>
        <v>0</v>
      </c>
      <c r="G25" s="1">
        <f t="shared" si="0"/>
        <v>0</v>
      </c>
      <c r="H25" s="1">
        <f t="shared" si="2"/>
        <v>368.5999999999974</v>
      </c>
      <c r="I25" s="1">
        <f t="shared" si="1"/>
        <v>1224.500000000001</v>
      </c>
    </row>
    <row r="26" spans="1:9" ht="57" hidden="1" thickBot="1">
      <c r="A26" s="107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7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7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7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7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7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7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3776.7</v>
      </c>
      <c r="C33" s="53">
        <v>11330.2</v>
      </c>
      <c r="D33" s="57">
        <f>1335.1+343.1+78.5+19.5</f>
        <v>1776.1999999999998</v>
      </c>
      <c r="E33" s="3">
        <f>D33/D149*100</f>
        <v>7.1587194750863485</v>
      </c>
      <c r="F33" s="3">
        <f>D33/B33*100</f>
        <v>47.03047634177986</v>
      </c>
      <c r="G33" s="3">
        <f t="shared" si="0"/>
        <v>15.676687084076182</v>
      </c>
      <c r="H33" s="3">
        <f t="shared" si="2"/>
        <v>2000.5</v>
      </c>
      <c r="I33" s="3">
        <f t="shared" si="1"/>
        <v>9554</v>
      </c>
    </row>
    <row r="34" spans="1:9" ht="18">
      <c r="A34" s="29" t="s">
        <v>3</v>
      </c>
      <c r="B34" s="49">
        <v>2769.9</v>
      </c>
      <c r="C34" s="50">
        <v>8148.9</v>
      </c>
      <c r="D34" s="51">
        <f>1335.1</f>
        <v>1335.1</v>
      </c>
      <c r="E34" s="1">
        <f>D34/D33*100</f>
        <v>75.16608490034906</v>
      </c>
      <c r="F34" s="1">
        <f t="shared" si="3"/>
        <v>48.20029603956821</v>
      </c>
      <c r="G34" s="1">
        <f t="shared" si="0"/>
        <v>16.38380640331824</v>
      </c>
      <c r="H34" s="1">
        <f t="shared" si="2"/>
        <v>1434.8000000000002</v>
      </c>
      <c r="I34" s="1">
        <f t="shared" si="1"/>
        <v>6813.799999999999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192.2</v>
      </c>
      <c r="C36" s="50">
        <v>734.3</v>
      </c>
      <c r="D36" s="51"/>
      <c r="E36" s="1">
        <f>D36/D33*100</f>
        <v>0</v>
      </c>
      <c r="F36" s="1">
        <f t="shared" si="3"/>
        <v>0</v>
      </c>
      <c r="G36" s="1">
        <f t="shared" si="0"/>
        <v>0</v>
      </c>
      <c r="H36" s="1">
        <f t="shared" si="2"/>
        <v>192.2</v>
      </c>
      <c r="I36" s="1">
        <f t="shared" si="1"/>
        <v>734.3</v>
      </c>
    </row>
    <row r="37" spans="1:9" s="44" customFormat="1" ht="18.75">
      <c r="A37" s="23" t="s">
        <v>7</v>
      </c>
      <c r="B37" s="58">
        <v>58.9</v>
      </c>
      <c r="C37" s="59">
        <v>192</v>
      </c>
      <c r="D37" s="60">
        <f>11.2+19.5</f>
        <v>30.7</v>
      </c>
      <c r="E37" s="19">
        <f>D37/D33*100</f>
        <v>1.7284089629546222</v>
      </c>
      <c r="F37" s="19">
        <f t="shared" si="3"/>
        <v>52.12224108658744</v>
      </c>
      <c r="G37" s="19">
        <f t="shared" si="0"/>
        <v>15.989583333333332</v>
      </c>
      <c r="H37" s="19">
        <f t="shared" si="2"/>
        <v>28.2</v>
      </c>
      <c r="I37" s="19">
        <f t="shared" si="1"/>
        <v>161.3</v>
      </c>
    </row>
    <row r="38" spans="1:9" ht="18">
      <c r="A38" s="29" t="s">
        <v>15</v>
      </c>
      <c r="B38" s="49">
        <v>5.1</v>
      </c>
      <c r="C38" s="50">
        <v>15.3</v>
      </c>
      <c r="D38" s="50"/>
      <c r="E38" s="1">
        <f>D38/D33*100</f>
        <v>0</v>
      </c>
      <c r="F38" s="1">
        <f t="shared" si="3"/>
        <v>0</v>
      </c>
      <c r="G38" s="1">
        <f t="shared" si="0"/>
        <v>0</v>
      </c>
      <c r="H38" s="1">
        <f t="shared" si="2"/>
        <v>5.1</v>
      </c>
      <c r="I38" s="1">
        <f t="shared" si="1"/>
        <v>15.3</v>
      </c>
    </row>
    <row r="39" spans="1:9" ht="18.75" thickBot="1">
      <c r="A39" s="29" t="s">
        <v>34</v>
      </c>
      <c r="B39" s="49">
        <f>B33-B34-B36-B37-B35-B38</f>
        <v>750.5999999999997</v>
      </c>
      <c r="C39" s="49">
        <f>C33-C34-C36-C37-C35-C38</f>
        <v>2239.7000000000007</v>
      </c>
      <c r="D39" s="49">
        <f>D33-D34-D36-D37-D35-D38</f>
        <v>410.3999999999999</v>
      </c>
      <c r="E39" s="1">
        <f>D39/D33*100</f>
        <v>23.105506136696317</v>
      </c>
      <c r="F39" s="1">
        <f t="shared" si="3"/>
        <v>54.67625899280577</v>
      </c>
      <c r="G39" s="1">
        <f t="shared" si="0"/>
        <v>18.323882662856622</v>
      </c>
      <c r="H39" s="1">
        <f>B39-D39</f>
        <v>340.19999999999976</v>
      </c>
      <c r="I39" s="1">
        <f t="shared" si="1"/>
        <v>1829.3000000000009</v>
      </c>
    </row>
    <row r="40" spans="1:9" ht="19.5" hidden="1" thickBot="1">
      <c r="A40" s="107" t="s">
        <v>86</v>
      </c>
      <c r="B40" s="108"/>
      <c r="C40" s="108"/>
      <c r="D40" s="108"/>
      <c r="E40" s="106"/>
      <c r="F40" s="106" t="e">
        <f t="shared" si="3"/>
        <v>#DIV/0!</v>
      </c>
      <c r="G40" s="106" t="e">
        <f t="shared" si="0"/>
        <v>#DIV/0!</v>
      </c>
      <c r="H40" s="106">
        <f>B40-D40</f>
        <v>0</v>
      </c>
      <c r="I40" s="106">
        <f t="shared" si="1"/>
        <v>0</v>
      </c>
    </row>
    <row r="41" spans="1:9" ht="19.5" hidden="1" thickBot="1">
      <c r="A41" s="107" t="s">
        <v>87</v>
      </c>
      <c r="B41" s="108"/>
      <c r="C41" s="108"/>
      <c r="D41" s="108"/>
      <c r="E41" s="106"/>
      <c r="F41" s="106" t="e">
        <f t="shared" si="3"/>
        <v>#DIV/0!</v>
      </c>
      <c r="G41" s="106" t="e">
        <f t="shared" si="0"/>
        <v>#DIV/0!</v>
      </c>
      <c r="H41" s="106">
        <f>B41-D41</f>
        <v>0</v>
      </c>
      <c r="I41" s="106">
        <f t="shared" si="1"/>
        <v>0</v>
      </c>
    </row>
    <row r="42" spans="1:9" ht="19.5" hidden="1" thickBot="1">
      <c r="A42" s="107" t="s">
        <v>88</v>
      </c>
      <c r="B42" s="108"/>
      <c r="C42" s="108"/>
      <c r="D42" s="108"/>
      <c r="E42" s="106"/>
      <c r="F42" s="106"/>
      <c r="G42" s="106" t="e">
        <f t="shared" si="0"/>
        <v>#DIV/0!</v>
      </c>
      <c r="H42" s="106">
        <f>B42-D42</f>
        <v>0</v>
      </c>
      <c r="I42" s="106">
        <f t="shared" si="1"/>
        <v>0</v>
      </c>
    </row>
    <row r="43" spans="1:9" ht="19.5" thickBot="1">
      <c r="A43" s="14" t="s">
        <v>17</v>
      </c>
      <c r="B43" s="109">
        <v>64</v>
      </c>
      <c r="C43" s="53">
        <v>192</v>
      </c>
      <c r="D43" s="54"/>
      <c r="E43" s="3">
        <f>D43/D149*100</f>
        <v>0</v>
      </c>
      <c r="F43" s="3">
        <f>D43/B43*100</f>
        <v>0</v>
      </c>
      <c r="G43" s="3">
        <f t="shared" si="0"/>
        <v>0</v>
      </c>
      <c r="H43" s="3">
        <f t="shared" si="2"/>
        <v>64</v>
      </c>
      <c r="I43" s="3">
        <f t="shared" si="1"/>
        <v>192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627.5</v>
      </c>
      <c r="C45" s="53">
        <v>1882.6</v>
      </c>
      <c r="D45" s="54">
        <f>224.1</f>
        <v>224.1</v>
      </c>
      <c r="E45" s="3">
        <f>D45/D149*100</f>
        <v>0.9032029244267825</v>
      </c>
      <c r="F45" s="3">
        <f>D45/B45*100</f>
        <v>35.713147410358566</v>
      </c>
      <c r="G45" s="3">
        <f aca="true" t="shared" si="4" ref="G45:G75">D45/C45*100</f>
        <v>11.903750132795071</v>
      </c>
      <c r="H45" s="3">
        <f>B45-D45</f>
        <v>403.4</v>
      </c>
      <c r="I45" s="3">
        <f aca="true" t="shared" si="5" ref="I45:I76">C45-D45</f>
        <v>1658.5</v>
      </c>
    </row>
    <row r="46" spans="1:9" ht="18">
      <c r="A46" s="29" t="s">
        <v>3</v>
      </c>
      <c r="B46" s="49">
        <v>539.5</v>
      </c>
      <c r="C46" s="50">
        <v>1605.2</v>
      </c>
      <c r="D46" s="51">
        <f>224.1</f>
        <v>224.1</v>
      </c>
      <c r="E46" s="1">
        <f>D46/D45*100</f>
        <v>100</v>
      </c>
      <c r="F46" s="1">
        <f aca="true" t="shared" si="6" ref="F46:F73">D46/B46*100</f>
        <v>41.53846153846153</v>
      </c>
      <c r="G46" s="1">
        <f t="shared" si="4"/>
        <v>13.960877149264888</v>
      </c>
      <c r="H46" s="1">
        <f aca="true" t="shared" si="7" ref="H46:H73">B46-D46</f>
        <v>315.4</v>
      </c>
      <c r="I46" s="1">
        <f t="shared" si="5"/>
        <v>1381.1000000000001</v>
      </c>
    </row>
    <row r="47" spans="1:9" ht="18">
      <c r="A47" s="29" t="s">
        <v>2</v>
      </c>
      <c r="B47" s="49">
        <v>0</v>
      </c>
      <c r="C47" s="50">
        <v>0.3</v>
      </c>
      <c r="D47" s="51"/>
      <c r="E47" s="1">
        <f>D47/D45*100</f>
        <v>0</v>
      </c>
      <c r="F47" s="114" t="e">
        <f t="shared" si="6"/>
        <v>#DIV/0!</v>
      </c>
      <c r="G47" s="1">
        <f t="shared" si="4"/>
        <v>0</v>
      </c>
      <c r="H47" s="1">
        <f t="shared" si="7"/>
        <v>0</v>
      </c>
      <c r="I47" s="1">
        <f t="shared" si="5"/>
        <v>0.3</v>
      </c>
    </row>
    <row r="48" spans="1:9" ht="18">
      <c r="A48" s="29" t="s">
        <v>1</v>
      </c>
      <c r="B48" s="49">
        <v>2</v>
      </c>
      <c r="C48" s="50">
        <v>15.2</v>
      </c>
      <c r="D48" s="51"/>
      <c r="E48" s="1">
        <f>D48/D45*100</f>
        <v>0</v>
      </c>
      <c r="F48" s="1">
        <f t="shared" si="6"/>
        <v>0</v>
      </c>
      <c r="G48" s="1">
        <f t="shared" si="4"/>
        <v>0</v>
      </c>
      <c r="H48" s="1">
        <f t="shared" si="7"/>
        <v>2</v>
      </c>
      <c r="I48" s="1">
        <f t="shared" si="5"/>
        <v>15.2</v>
      </c>
    </row>
    <row r="49" spans="1:9" ht="18">
      <c r="A49" s="29" t="s">
        <v>0</v>
      </c>
      <c r="B49" s="49">
        <v>73.3</v>
      </c>
      <c r="C49" s="50">
        <v>215.5</v>
      </c>
      <c r="D49" s="51"/>
      <c r="E49" s="1">
        <f>D49/D45*100</f>
        <v>0</v>
      </c>
      <c r="F49" s="1">
        <f t="shared" si="6"/>
        <v>0</v>
      </c>
      <c r="G49" s="1">
        <f t="shared" si="4"/>
        <v>0</v>
      </c>
      <c r="H49" s="1">
        <f t="shared" si="7"/>
        <v>73.3</v>
      </c>
      <c r="I49" s="1">
        <f t="shared" si="5"/>
        <v>215.5</v>
      </c>
    </row>
    <row r="50" spans="1:9" ht="18.75" thickBot="1">
      <c r="A50" s="29" t="s">
        <v>34</v>
      </c>
      <c r="B50" s="50">
        <f>B45-B46-B49-B48-B47</f>
        <v>12.700000000000003</v>
      </c>
      <c r="C50" s="50">
        <f>C45-C46-C49-C48-C47</f>
        <v>46.399999999999864</v>
      </c>
      <c r="D50" s="50">
        <f>D45-D46-D49-D48-D47</f>
        <v>0</v>
      </c>
      <c r="E50" s="1">
        <f>D50/D45*100</f>
        <v>0</v>
      </c>
      <c r="F50" s="1">
        <f t="shared" si="6"/>
        <v>0</v>
      </c>
      <c r="G50" s="1">
        <f t="shared" si="4"/>
        <v>0</v>
      </c>
      <c r="H50" s="1">
        <f t="shared" si="7"/>
        <v>12.700000000000003</v>
      </c>
      <c r="I50" s="1">
        <f t="shared" si="5"/>
        <v>46.399999999999864</v>
      </c>
    </row>
    <row r="51" spans="1:9" ht="18.75" thickBot="1">
      <c r="A51" s="28" t="s">
        <v>4</v>
      </c>
      <c r="B51" s="52">
        <v>1266.3</v>
      </c>
      <c r="C51" s="53">
        <v>3799</v>
      </c>
      <c r="D51" s="54">
        <f>8+294.9+37.1+10.7</f>
        <v>350.7</v>
      </c>
      <c r="E51" s="3">
        <f>D51/D149*100</f>
        <v>1.4134460758432512</v>
      </c>
      <c r="F51" s="3">
        <f>D51/B51*100</f>
        <v>27.69485903814262</v>
      </c>
      <c r="G51" s="3">
        <f t="shared" si="4"/>
        <v>9.231376678073175</v>
      </c>
      <c r="H51" s="3">
        <f>B51-D51</f>
        <v>915.5999999999999</v>
      </c>
      <c r="I51" s="3">
        <f t="shared" si="5"/>
        <v>3448.3</v>
      </c>
    </row>
    <row r="52" spans="1:9" ht="18">
      <c r="A52" s="29" t="s">
        <v>3</v>
      </c>
      <c r="B52" s="49">
        <v>898.1</v>
      </c>
      <c r="C52" s="50">
        <v>2694.2</v>
      </c>
      <c r="D52" s="51">
        <f>8+294.9</f>
        <v>302.9</v>
      </c>
      <c r="E52" s="1">
        <f>D52/D51*100</f>
        <v>86.37011690903907</v>
      </c>
      <c r="F52" s="1">
        <f t="shared" si="6"/>
        <v>33.726756485914706</v>
      </c>
      <c r="G52" s="1">
        <f t="shared" si="4"/>
        <v>11.242669438052113</v>
      </c>
      <c r="H52" s="1">
        <f t="shared" si="7"/>
        <v>595.2</v>
      </c>
      <c r="I52" s="1">
        <f t="shared" si="5"/>
        <v>2391.2999999999997</v>
      </c>
    </row>
    <row r="53" spans="1:9" ht="18" hidden="1">
      <c r="A53" s="29" t="s">
        <v>2</v>
      </c>
      <c r="B53" s="49"/>
      <c r="C53" s="50"/>
      <c r="D53" s="51"/>
      <c r="E53" s="1">
        <f>D53/D51*100</f>
        <v>0</v>
      </c>
      <c r="F53" s="1" t="e">
        <f t="shared" si="6"/>
        <v>#DIV/0!</v>
      </c>
      <c r="G53" s="1" t="e">
        <f t="shared" si="4"/>
        <v>#DIV/0!</v>
      </c>
      <c r="H53" s="1">
        <f t="shared" si="7"/>
        <v>0</v>
      </c>
      <c r="I53" s="1">
        <f t="shared" si="5"/>
        <v>0</v>
      </c>
    </row>
    <row r="54" spans="1:9" ht="18">
      <c r="A54" s="29" t="s">
        <v>1</v>
      </c>
      <c r="B54" s="49">
        <v>16.2</v>
      </c>
      <c r="C54" s="50">
        <v>48.5</v>
      </c>
      <c r="D54" s="51"/>
      <c r="E54" s="1">
        <f>D54/D51*100</f>
        <v>0</v>
      </c>
      <c r="F54" s="1">
        <f t="shared" si="6"/>
        <v>0</v>
      </c>
      <c r="G54" s="1">
        <f t="shared" si="4"/>
        <v>0</v>
      </c>
      <c r="H54" s="1">
        <f t="shared" si="7"/>
        <v>16.2</v>
      </c>
      <c r="I54" s="1">
        <f t="shared" si="5"/>
        <v>48.5</v>
      </c>
    </row>
    <row r="55" spans="1:9" ht="18">
      <c r="A55" s="29" t="s">
        <v>0</v>
      </c>
      <c r="B55" s="49">
        <v>36.5</v>
      </c>
      <c r="C55" s="50">
        <v>203.6</v>
      </c>
      <c r="D55" s="51">
        <f>10.7</f>
        <v>10.7</v>
      </c>
      <c r="E55" s="1">
        <f>D55/D51*100</f>
        <v>3.0510407755916735</v>
      </c>
      <c r="F55" s="1">
        <f t="shared" si="6"/>
        <v>29.31506849315068</v>
      </c>
      <c r="G55" s="1">
        <f t="shared" si="4"/>
        <v>5.255402750491159</v>
      </c>
      <c r="H55" s="1">
        <f t="shared" si="7"/>
        <v>25.8</v>
      </c>
      <c r="I55" s="1">
        <f t="shared" si="5"/>
        <v>192.9</v>
      </c>
    </row>
    <row r="56" spans="1:9" ht="18.75" thickBot="1">
      <c r="A56" s="29" t="s">
        <v>34</v>
      </c>
      <c r="B56" s="50">
        <f>B51-B52-B55-B54-B53</f>
        <v>315.49999999999994</v>
      </c>
      <c r="C56" s="50">
        <f>C51-C52-C55-C54-C53</f>
        <v>852.7000000000002</v>
      </c>
      <c r="D56" s="50">
        <f>D51-D52-D55-D54-D53</f>
        <v>37.10000000000001</v>
      </c>
      <c r="E56" s="1">
        <f>D56/D51*100</f>
        <v>10.578842315369265</v>
      </c>
      <c r="F56" s="1">
        <f t="shared" si="6"/>
        <v>11.75911251980983</v>
      </c>
      <c r="G56" s="1">
        <f t="shared" si="4"/>
        <v>4.3508854227747165</v>
      </c>
      <c r="H56" s="1">
        <f t="shared" si="7"/>
        <v>278.3999999999999</v>
      </c>
      <c r="I56" s="1">
        <f>C56-D56</f>
        <v>815.6000000000001</v>
      </c>
    </row>
    <row r="57" spans="1:9" s="44" customFormat="1" ht="19.5" hidden="1" thickBot="1">
      <c r="A57" s="107" t="s">
        <v>85</v>
      </c>
      <c r="B57" s="105"/>
      <c r="C57" s="105"/>
      <c r="D57" s="105"/>
      <c r="E57" s="1"/>
      <c r="F57" s="106" t="e">
        <f t="shared" si="6"/>
        <v>#DIV/0!</v>
      </c>
      <c r="G57" s="106" t="e">
        <f t="shared" si="4"/>
        <v>#DIV/0!</v>
      </c>
      <c r="H57" s="106">
        <f t="shared" si="7"/>
        <v>0</v>
      </c>
      <c r="I57" s="106">
        <f>C57-D57</f>
        <v>0</v>
      </c>
    </row>
    <row r="58" spans="1:9" ht="18.75" thickBot="1">
      <c r="A58" s="28" t="s">
        <v>6</v>
      </c>
      <c r="B58" s="52">
        <v>457.4</v>
      </c>
      <c r="C58" s="53">
        <v>1372.3</v>
      </c>
      <c r="D58" s="54">
        <f>43.5+4.7</f>
        <v>48.2</v>
      </c>
      <c r="E58" s="3">
        <f>D58/D149*100</f>
        <v>0.19426319034971407</v>
      </c>
      <c r="F58" s="3">
        <f>D58/B58*100</f>
        <v>10.537822474857894</v>
      </c>
      <c r="G58" s="3">
        <f t="shared" si="4"/>
        <v>3.512351526634118</v>
      </c>
      <c r="H58" s="3">
        <f>B58-D58</f>
        <v>409.2</v>
      </c>
      <c r="I58" s="3">
        <f t="shared" si="5"/>
        <v>1324.1</v>
      </c>
    </row>
    <row r="59" spans="1:9" ht="18">
      <c r="A59" s="29" t="s">
        <v>3</v>
      </c>
      <c r="B59" s="49">
        <v>142.2</v>
      </c>
      <c r="C59" s="50">
        <v>424.5</v>
      </c>
      <c r="D59" s="51">
        <f>43.5</f>
        <v>43.5</v>
      </c>
      <c r="E59" s="1">
        <f>D59/D58*100</f>
        <v>90.24896265560164</v>
      </c>
      <c r="F59" s="1">
        <f t="shared" si="6"/>
        <v>30.590717299578063</v>
      </c>
      <c r="G59" s="1">
        <f t="shared" si="4"/>
        <v>10.247349823321555</v>
      </c>
      <c r="H59" s="1">
        <f t="shared" si="7"/>
        <v>98.69999999999999</v>
      </c>
      <c r="I59" s="1">
        <f t="shared" si="5"/>
        <v>381</v>
      </c>
    </row>
    <row r="60" spans="1:9" ht="18">
      <c r="A60" s="29" t="s">
        <v>1</v>
      </c>
      <c r="B60" s="49">
        <v>25</v>
      </c>
      <c r="C60" s="50">
        <v>75</v>
      </c>
      <c r="D60" s="51"/>
      <c r="E60" s="1">
        <f>D60/D58*100</f>
        <v>0</v>
      </c>
      <c r="F60" s="1">
        <f>D60/B60*100</f>
        <v>0</v>
      </c>
      <c r="G60" s="1">
        <f t="shared" si="4"/>
        <v>0</v>
      </c>
      <c r="H60" s="1">
        <f t="shared" si="7"/>
        <v>25</v>
      </c>
      <c r="I60" s="1">
        <f t="shared" si="5"/>
        <v>75</v>
      </c>
    </row>
    <row r="61" spans="1:9" ht="18">
      <c r="A61" s="29" t="s">
        <v>0</v>
      </c>
      <c r="B61" s="49">
        <v>11.2</v>
      </c>
      <c r="C61" s="50">
        <v>164.4</v>
      </c>
      <c r="D61" s="51">
        <f>4.7</f>
        <v>4.7</v>
      </c>
      <c r="E61" s="1">
        <f>D61/D58*100</f>
        <v>9.751037344398341</v>
      </c>
      <c r="F61" s="1">
        <f t="shared" si="6"/>
        <v>41.96428571428572</v>
      </c>
      <c r="G61" s="1">
        <f t="shared" si="4"/>
        <v>2.8588807785888077</v>
      </c>
      <c r="H61" s="1">
        <f t="shared" si="7"/>
        <v>6.499999999999999</v>
      </c>
      <c r="I61" s="1">
        <f t="shared" si="5"/>
        <v>159.70000000000002</v>
      </c>
    </row>
    <row r="62" spans="1:9" ht="18">
      <c r="A62" s="29" t="s">
        <v>15</v>
      </c>
      <c r="B62" s="49">
        <v>263.7</v>
      </c>
      <c r="C62" s="50">
        <v>669.5</v>
      </c>
      <c r="D62" s="51"/>
      <c r="E62" s="1">
        <f>D62/D58*100</f>
        <v>0</v>
      </c>
      <c r="F62" s="1">
        <f>D62/B62*100</f>
        <v>0</v>
      </c>
      <c r="G62" s="1">
        <f t="shared" si="4"/>
        <v>0</v>
      </c>
      <c r="H62" s="1">
        <f t="shared" si="7"/>
        <v>263.7</v>
      </c>
      <c r="I62" s="1">
        <f t="shared" si="5"/>
        <v>669.5</v>
      </c>
    </row>
    <row r="63" spans="1:9" ht="18.75" thickBot="1">
      <c r="A63" s="29" t="s">
        <v>34</v>
      </c>
      <c r="B63" s="50">
        <f>B58-B59-B61-B62-B60</f>
        <v>15.300000000000011</v>
      </c>
      <c r="C63" s="50">
        <f>C58-C59-C61-C62-C60</f>
        <v>38.89999999999998</v>
      </c>
      <c r="D63" s="50">
        <f>D58-D59-D61-D62-D60</f>
        <v>2.6645352591003757E-15</v>
      </c>
      <c r="E63" s="1">
        <f>D63/D58*100</f>
        <v>5.5280814504157165E-15</v>
      </c>
      <c r="F63" s="1">
        <f t="shared" si="6"/>
        <v>1.7415263131374993E-14</v>
      </c>
      <c r="G63" s="1">
        <f t="shared" si="4"/>
        <v>6.849705036247756E-15</v>
      </c>
      <c r="H63" s="1">
        <f t="shared" si="7"/>
        <v>15.300000000000008</v>
      </c>
      <c r="I63" s="1">
        <f t="shared" si="5"/>
        <v>38.89999999999998</v>
      </c>
    </row>
    <row r="64" spans="1:9" s="44" customFormat="1" ht="19.5" hidden="1" thickBot="1">
      <c r="A64" s="107" t="s">
        <v>96</v>
      </c>
      <c r="B64" s="105"/>
      <c r="C64" s="105"/>
      <c r="D64" s="105"/>
      <c r="E64" s="106"/>
      <c r="F64" s="106" t="e">
        <f>D64/B64*100</f>
        <v>#DIV/0!</v>
      </c>
      <c r="G64" s="106" t="e">
        <f>D64/C64*100</f>
        <v>#DIV/0!</v>
      </c>
      <c r="H64" s="106">
        <f t="shared" si="7"/>
        <v>0</v>
      </c>
      <c r="I64" s="106">
        <f t="shared" si="5"/>
        <v>0</v>
      </c>
    </row>
    <row r="65" spans="1:9" s="44" customFormat="1" ht="19.5" hidden="1" thickBot="1">
      <c r="A65" s="107" t="s">
        <v>82</v>
      </c>
      <c r="B65" s="105"/>
      <c r="C65" s="105"/>
      <c r="D65" s="105"/>
      <c r="E65" s="106"/>
      <c r="F65" s="106" t="e">
        <f t="shared" si="6"/>
        <v>#DIV/0!</v>
      </c>
      <c r="G65" s="106" t="e">
        <f t="shared" si="4"/>
        <v>#DIV/0!</v>
      </c>
      <c r="H65" s="106">
        <f t="shared" si="7"/>
        <v>0</v>
      </c>
      <c r="I65" s="106">
        <f t="shared" si="5"/>
        <v>0</v>
      </c>
    </row>
    <row r="66" spans="1:9" s="44" customFormat="1" ht="19.5" hidden="1" thickBot="1">
      <c r="A66" s="107" t="s">
        <v>83</v>
      </c>
      <c r="B66" s="105"/>
      <c r="C66" s="105"/>
      <c r="D66" s="105"/>
      <c r="E66" s="106"/>
      <c r="F66" s="106" t="e">
        <f t="shared" si="6"/>
        <v>#DIV/0!</v>
      </c>
      <c r="G66" s="106" t="e">
        <f t="shared" si="4"/>
        <v>#DIV/0!</v>
      </c>
      <c r="H66" s="106">
        <f t="shared" si="7"/>
        <v>0</v>
      </c>
      <c r="I66" s="106">
        <f t="shared" si="5"/>
        <v>0</v>
      </c>
    </row>
    <row r="67" spans="1:9" s="44" customFormat="1" ht="19.5" hidden="1" thickBot="1">
      <c r="A67" s="107" t="s">
        <v>84</v>
      </c>
      <c r="B67" s="105"/>
      <c r="C67" s="105"/>
      <c r="D67" s="105"/>
      <c r="E67" s="106"/>
      <c r="F67" s="106" t="e">
        <f t="shared" si="6"/>
        <v>#DIV/0!</v>
      </c>
      <c r="G67" s="106" t="e">
        <f t="shared" si="4"/>
        <v>#DIV/0!</v>
      </c>
      <c r="H67" s="106">
        <f t="shared" si="7"/>
        <v>0</v>
      </c>
      <c r="I67" s="106">
        <f t="shared" si="5"/>
        <v>0</v>
      </c>
    </row>
    <row r="68" spans="1:9" ht="18.75" thickBot="1">
      <c r="A68" s="28" t="s">
        <v>24</v>
      </c>
      <c r="B68" s="53">
        <f>B69+B70</f>
        <v>30.9</v>
      </c>
      <c r="C68" s="53">
        <f>C69+C70</f>
        <v>92.6</v>
      </c>
      <c r="D68" s="54">
        <f>SUM(D69:D70)</f>
        <v>0</v>
      </c>
      <c r="E68" s="42">
        <f>D68/D149*100</f>
        <v>0</v>
      </c>
      <c r="F68" s="3">
        <f>D68/B68*100</f>
        <v>0</v>
      </c>
      <c r="G68" s="3">
        <f t="shared" si="4"/>
        <v>0</v>
      </c>
      <c r="H68" s="3">
        <f>B68-D68</f>
        <v>30.9</v>
      </c>
      <c r="I68" s="3">
        <f t="shared" si="5"/>
        <v>92.6</v>
      </c>
    </row>
    <row r="69" spans="1:9" ht="18" hidden="1">
      <c r="A69" s="29" t="s">
        <v>8</v>
      </c>
      <c r="B69" s="49">
        <v>30.9</v>
      </c>
      <c r="C69" s="50">
        <v>92.6</v>
      </c>
      <c r="D69" s="51"/>
      <c r="E69" s="1" t="e">
        <f>D69/D68*100</f>
        <v>#DIV/0!</v>
      </c>
      <c r="F69" s="1">
        <f t="shared" si="6"/>
        <v>0</v>
      </c>
      <c r="G69" s="1">
        <f t="shared" si="4"/>
        <v>0</v>
      </c>
      <c r="H69" s="1">
        <f t="shared" si="7"/>
        <v>30.9</v>
      </c>
      <c r="I69" s="1">
        <f t="shared" si="5"/>
        <v>92.6</v>
      </c>
    </row>
    <row r="70" spans="1:9" ht="18.75" hidden="1" thickBot="1">
      <c r="A70" s="29" t="s">
        <v>9</v>
      </c>
      <c r="B70" s="49"/>
      <c r="C70" s="50"/>
      <c r="D70" s="51"/>
      <c r="E70" s="1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40.8</v>
      </c>
      <c r="C76" s="69">
        <v>122.5</v>
      </c>
      <c r="D76" s="70"/>
      <c r="E76" s="48"/>
      <c r="F76" s="48"/>
      <c r="G76" s="48"/>
      <c r="H76" s="48">
        <f>B76-D76</f>
        <v>40.8</v>
      </c>
      <c r="I76" s="48">
        <f t="shared" si="5"/>
        <v>122.5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4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4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4181.7</v>
      </c>
      <c r="C89" s="53">
        <v>12545.2</v>
      </c>
      <c r="D89" s="54">
        <f>504.1+603.6+0.4+13.4+0.4+2.2+9.9</f>
        <v>1134.0000000000005</v>
      </c>
      <c r="E89" s="3">
        <f>D89/D149*100</f>
        <v>4.57042443685842</v>
      </c>
      <c r="F89" s="3">
        <f aca="true" t="shared" si="10" ref="F89:F95">D89/B89*100</f>
        <v>27.118157687065082</v>
      </c>
      <c r="G89" s="3">
        <f t="shared" si="8"/>
        <v>9.039313841150404</v>
      </c>
      <c r="H89" s="3">
        <f aca="true" t="shared" si="11" ref="H89:H95">B89-D89</f>
        <v>3047.6999999999994</v>
      </c>
      <c r="I89" s="3">
        <f t="shared" si="9"/>
        <v>11411.2</v>
      </c>
    </row>
    <row r="90" spans="1:9" ht="18">
      <c r="A90" s="29" t="s">
        <v>3</v>
      </c>
      <c r="B90" s="49">
        <v>3551.3</v>
      </c>
      <c r="C90" s="50">
        <v>10620.7</v>
      </c>
      <c r="D90" s="51">
        <f>504.1+600.9+12.5+0.1</f>
        <v>1117.6</v>
      </c>
      <c r="E90" s="1">
        <f>D90/D89*100</f>
        <v>98.55379188712517</v>
      </c>
      <c r="F90" s="1">
        <f t="shared" si="10"/>
        <v>31.470165854757408</v>
      </c>
      <c r="G90" s="1">
        <f t="shared" si="8"/>
        <v>10.522846893330946</v>
      </c>
      <c r="H90" s="1">
        <f t="shared" si="11"/>
        <v>2433.7000000000003</v>
      </c>
      <c r="I90" s="1">
        <f t="shared" si="9"/>
        <v>9503.1</v>
      </c>
    </row>
    <row r="91" spans="1:9" ht="18">
      <c r="A91" s="29" t="s">
        <v>32</v>
      </c>
      <c r="B91" s="49">
        <v>256.8</v>
      </c>
      <c r="C91" s="50">
        <v>802.4</v>
      </c>
      <c r="D91" s="51"/>
      <c r="E91" s="1">
        <f>D91/D89*100</f>
        <v>0</v>
      </c>
      <c r="F91" s="1">
        <f t="shared" si="10"/>
        <v>0</v>
      </c>
      <c r="G91" s="1">
        <f t="shared" si="8"/>
        <v>0</v>
      </c>
      <c r="H91" s="1">
        <f t="shared" si="11"/>
        <v>256.8</v>
      </c>
      <c r="I91" s="1">
        <f t="shared" si="9"/>
        <v>802.4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373.5999999999996</v>
      </c>
      <c r="C93" s="50">
        <f>C89-C90-C91-C92</f>
        <v>1122.1</v>
      </c>
      <c r="D93" s="50">
        <f>D89-D90-D91-D92</f>
        <v>16.400000000000546</v>
      </c>
      <c r="E93" s="1">
        <f>D93/D89*100</f>
        <v>1.446208112874827</v>
      </c>
      <c r="F93" s="1">
        <f t="shared" si="10"/>
        <v>4.389721627409144</v>
      </c>
      <c r="G93" s="1">
        <f>D93/C93*100</f>
        <v>1.4615453168167318</v>
      </c>
      <c r="H93" s="1">
        <f t="shared" si="11"/>
        <v>357.1999999999991</v>
      </c>
      <c r="I93" s="1">
        <f>C93-D93</f>
        <v>1105.6999999999994</v>
      </c>
    </row>
    <row r="94" spans="1:9" ht="18.75">
      <c r="A94" s="119" t="s">
        <v>12</v>
      </c>
      <c r="B94" s="124">
        <v>5188.7</v>
      </c>
      <c r="C94" s="126">
        <v>15566</v>
      </c>
      <c r="D94" s="125">
        <f>3050.1+485.9+95+377.6</f>
        <v>4008.6</v>
      </c>
      <c r="E94" s="118">
        <f>D94/D149*100</f>
        <v>16.15608765219634</v>
      </c>
      <c r="F94" s="122">
        <f t="shared" si="10"/>
        <v>77.25634552007247</v>
      </c>
      <c r="G94" s="117">
        <f>D94/C94*100</f>
        <v>25.752280611589363</v>
      </c>
      <c r="H94" s="123">
        <f t="shared" si="11"/>
        <v>1180.1</v>
      </c>
      <c r="I94" s="118">
        <f>C94-D94</f>
        <v>11557.4</v>
      </c>
    </row>
    <row r="95" spans="1:9" ht="18.75" thickBot="1">
      <c r="A95" s="120" t="s">
        <v>104</v>
      </c>
      <c r="B95" s="127">
        <v>430</v>
      </c>
      <c r="C95" s="128">
        <v>1290</v>
      </c>
      <c r="D95" s="129"/>
      <c r="E95" s="130">
        <f>D95/D94*100</f>
        <v>0</v>
      </c>
      <c r="F95" s="131">
        <f t="shared" si="10"/>
        <v>0</v>
      </c>
      <c r="G95" s="132">
        <f>D95/C95*100</f>
        <v>0</v>
      </c>
      <c r="H95" s="121">
        <f t="shared" si="11"/>
        <v>430</v>
      </c>
      <c r="I95" s="95">
        <f>C95-D95</f>
        <v>1290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1"/>
      <c r="B100" s="112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862.9+54.2</f>
        <v>917.1</v>
      </c>
      <c r="C101" s="103">
        <f>2588.7+162.5</f>
        <v>2751.2</v>
      </c>
      <c r="D101" s="90">
        <f>40</f>
        <v>40</v>
      </c>
      <c r="E101" s="25">
        <f>D101/D149*100</f>
        <v>0.16121426585038512</v>
      </c>
      <c r="F101" s="25">
        <f>D101/B101*100</f>
        <v>4.361574528404754</v>
      </c>
      <c r="G101" s="25">
        <f aca="true" t="shared" si="12" ref="G101:G147">D101/C101*100</f>
        <v>1.4539110206455366</v>
      </c>
      <c r="H101" s="25">
        <f aca="true" t="shared" si="13" ref="H101:H106">B101-D101</f>
        <v>877.1</v>
      </c>
      <c r="I101" s="25">
        <f aca="true" t="shared" si="14" ref="I101:I147">C101-D101</f>
        <v>2711.2</v>
      </c>
    </row>
    <row r="102" spans="1:9" ht="18">
      <c r="A102" s="29" t="s">
        <v>3</v>
      </c>
      <c r="B102" s="100">
        <f>6.2</f>
        <v>6.2</v>
      </c>
      <c r="C102" s="98">
        <f>18.7</f>
        <v>18.7</v>
      </c>
      <c r="D102" s="98"/>
      <c r="E102" s="94">
        <f>D102/D101*100</f>
        <v>0</v>
      </c>
      <c r="F102" s="1">
        <f>D102/B102*100</f>
        <v>0</v>
      </c>
      <c r="G102" s="94">
        <f>D102/C102*100</f>
        <v>0</v>
      </c>
      <c r="H102" s="94">
        <f t="shared" si="13"/>
        <v>6.2</v>
      </c>
      <c r="I102" s="94">
        <f t="shared" si="14"/>
        <v>18.7</v>
      </c>
    </row>
    <row r="103" spans="1:9" ht="18">
      <c r="A103" s="96" t="s">
        <v>62</v>
      </c>
      <c r="B103" s="81">
        <v>774.8</v>
      </c>
      <c r="C103" s="51">
        <v>2321.2</v>
      </c>
      <c r="D103" s="51">
        <f>39.8</f>
        <v>39.8</v>
      </c>
      <c r="E103" s="1">
        <f>D103/D101*100</f>
        <v>99.49999999999999</v>
      </c>
      <c r="F103" s="1">
        <f aca="true" t="shared" si="15" ref="F103:F147">D103/B103*100</f>
        <v>5.136809499225606</v>
      </c>
      <c r="G103" s="1">
        <f t="shared" si="12"/>
        <v>1.7146303636050317</v>
      </c>
      <c r="H103" s="1">
        <f t="shared" si="13"/>
        <v>735</v>
      </c>
      <c r="I103" s="1">
        <f t="shared" si="14"/>
        <v>2281.3999999999996</v>
      </c>
    </row>
    <row r="104" spans="1:9" ht="54.75" hidden="1" thickBot="1">
      <c r="A104" s="97" t="s">
        <v>100</v>
      </c>
      <c r="B104" s="99"/>
      <c r="C104" s="99"/>
      <c r="D104" s="99"/>
      <c r="E104" s="95">
        <f>D104/D101*100</f>
        <v>0</v>
      </c>
      <c r="F104" s="95" t="e">
        <f>D104/B104*100</f>
        <v>#DIV/0!</v>
      </c>
      <c r="G104" s="95" t="e">
        <f>D104/C104*100</f>
        <v>#DIV/0!</v>
      </c>
      <c r="H104" s="95">
        <f t="shared" si="13"/>
        <v>0</v>
      </c>
      <c r="I104" s="95">
        <f>C104-D104</f>
        <v>0</v>
      </c>
    </row>
    <row r="105" spans="1:9" ht="18.75" thickBot="1">
      <c r="A105" s="97" t="s">
        <v>34</v>
      </c>
      <c r="B105" s="99">
        <f>B101-B102-B103</f>
        <v>136.10000000000002</v>
      </c>
      <c r="C105" s="99">
        <f>C101-C102-C103</f>
        <v>411.3000000000002</v>
      </c>
      <c r="D105" s="99">
        <f>D101-D102-D103</f>
        <v>0.20000000000000284</v>
      </c>
      <c r="E105" s="95">
        <f>D105/D101*100</f>
        <v>0.5000000000000071</v>
      </c>
      <c r="F105" s="95">
        <f t="shared" si="15"/>
        <v>0.1469507714915524</v>
      </c>
      <c r="G105" s="95">
        <f t="shared" si="12"/>
        <v>0.04862630683199678</v>
      </c>
      <c r="H105" s="95">
        <f>B105-D105</f>
        <v>135.90000000000003</v>
      </c>
      <c r="I105" s="95">
        <f t="shared" si="14"/>
        <v>411.1000000000002</v>
      </c>
    </row>
    <row r="106" spans="1:9" s="2" customFormat="1" ht="26.25" customHeight="1" thickBot="1">
      <c r="A106" s="91" t="s">
        <v>35</v>
      </c>
      <c r="B106" s="92">
        <f>SUM(B107:B146)-B114-B118+B147-B138-B139-B108-B111-B121-B122-B136-B130-B128</f>
        <v>5024.699999999999</v>
      </c>
      <c r="C106" s="92">
        <f>SUM(C107:C146)-C114-C118+C147-C138-C139-C108-C111-C121-C122-C136-C130-C128</f>
        <v>17188.5</v>
      </c>
      <c r="D106" s="92">
        <f>SUM(D107:D146)-D114-D118+D147-D138-D139-D108-D111-D121-D122-D136-D130-D128</f>
        <v>1637.7</v>
      </c>
      <c r="E106" s="93">
        <f>D106/D149*100</f>
        <v>6.600515079579392</v>
      </c>
      <c r="F106" s="93">
        <f>D106/B106*100</f>
        <v>32.592990626306054</v>
      </c>
      <c r="G106" s="93">
        <f t="shared" si="12"/>
        <v>9.52788201413736</v>
      </c>
      <c r="H106" s="93">
        <f t="shared" si="13"/>
        <v>3386.999999999999</v>
      </c>
      <c r="I106" s="93">
        <f t="shared" si="14"/>
        <v>15550.8</v>
      </c>
    </row>
    <row r="107" spans="1:9" ht="37.5">
      <c r="A107" s="34" t="s">
        <v>66</v>
      </c>
      <c r="B107" s="78">
        <v>150</v>
      </c>
      <c r="C107" s="74">
        <v>449.9</v>
      </c>
      <c r="D107" s="79"/>
      <c r="E107" s="6">
        <f>D107/D106*100</f>
        <v>0</v>
      </c>
      <c r="F107" s="6">
        <f t="shared" si="15"/>
        <v>0</v>
      </c>
      <c r="G107" s="6">
        <f t="shared" si="12"/>
        <v>0</v>
      </c>
      <c r="H107" s="6">
        <f aca="true" t="shared" si="16" ref="H107:H147">B107-D107</f>
        <v>150</v>
      </c>
      <c r="I107" s="6">
        <f t="shared" si="14"/>
        <v>449.9</v>
      </c>
    </row>
    <row r="108" spans="1:9" ht="18">
      <c r="A108" s="29" t="s">
        <v>32</v>
      </c>
      <c r="B108" s="81">
        <v>112.1</v>
      </c>
      <c r="C108" s="51">
        <v>318.3</v>
      </c>
      <c r="D108" s="82"/>
      <c r="E108" s="1"/>
      <c r="F108" s="1">
        <f t="shared" si="15"/>
        <v>0</v>
      </c>
      <c r="G108" s="1">
        <f t="shared" si="12"/>
        <v>0</v>
      </c>
      <c r="H108" s="1">
        <f t="shared" si="16"/>
        <v>112.1</v>
      </c>
      <c r="I108" s="1">
        <f t="shared" si="14"/>
        <v>318.3</v>
      </c>
    </row>
    <row r="109" spans="1:9" ht="34.5" customHeight="1">
      <c r="A109" s="17" t="s">
        <v>99</v>
      </c>
      <c r="B109" s="80">
        <v>75.3</v>
      </c>
      <c r="C109" s="68">
        <v>226</v>
      </c>
      <c r="D109" s="79"/>
      <c r="E109" s="6">
        <f>D109/D106*100</f>
        <v>0</v>
      </c>
      <c r="F109" s="6">
        <f>D109/B109*100</f>
        <v>0</v>
      </c>
      <c r="G109" s="6">
        <f t="shared" si="12"/>
        <v>0</v>
      </c>
      <c r="H109" s="6">
        <f t="shared" si="16"/>
        <v>75.3</v>
      </c>
      <c r="I109" s="6">
        <f t="shared" si="14"/>
        <v>226</v>
      </c>
    </row>
    <row r="110" spans="1:9" s="44" customFormat="1" ht="34.5" customHeight="1" hidden="1">
      <c r="A110" s="17" t="s">
        <v>74</v>
      </c>
      <c r="B110" s="80"/>
      <c r="C110" s="60"/>
      <c r="D110" s="83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">
        <f t="shared" si="16"/>
        <v>0</v>
      </c>
      <c r="I110" s="6">
        <f t="shared" si="14"/>
        <v>0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 hidden="1">
      <c r="A112" s="17" t="s">
        <v>73</v>
      </c>
      <c r="B112" s="80"/>
      <c r="C112" s="68"/>
      <c r="D112" s="79"/>
      <c r="E112" s="6">
        <f>D112/D106*100</f>
        <v>0</v>
      </c>
      <c r="F112" s="6" t="e">
        <f t="shared" si="15"/>
        <v>#DIV/0!</v>
      </c>
      <c r="G112" s="6" t="e">
        <f t="shared" si="12"/>
        <v>#DIV/0!</v>
      </c>
      <c r="H112" s="6">
        <f t="shared" si="16"/>
        <v>0</v>
      </c>
      <c r="I112" s="6">
        <f t="shared" si="14"/>
        <v>0</v>
      </c>
    </row>
    <row r="113" spans="1:9" ht="37.5">
      <c r="A113" s="17" t="s">
        <v>46</v>
      </c>
      <c r="B113" s="80">
        <v>127.7</v>
      </c>
      <c r="C113" s="68">
        <v>383.1</v>
      </c>
      <c r="D113" s="79"/>
      <c r="E113" s="6">
        <f>D113/D106*100</f>
        <v>0</v>
      </c>
      <c r="F113" s="6">
        <f t="shared" si="15"/>
        <v>0</v>
      </c>
      <c r="G113" s="6">
        <f t="shared" si="12"/>
        <v>0</v>
      </c>
      <c r="H113" s="6">
        <f t="shared" si="16"/>
        <v>127.7</v>
      </c>
      <c r="I113" s="6">
        <f t="shared" si="14"/>
        <v>383.1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 hidden="1">
      <c r="A115" s="17" t="s">
        <v>59</v>
      </c>
      <c r="B115" s="80"/>
      <c r="C115" s="60"/>
      <c r="D115" s="83"/>
      <c r="E115" s="19">
        <f>D115/D106*100</f>
        <v>0</v>
      </c>
      <c r="F115" s="6" t="e">
        <f t="shared" si="15"/>
        <v>#DIV/0!</v>
      </c>
      <c r="G115" s="19" t="e">
        <f t="shared" si="12"/>
        <v>#DIV/0!</v>
      </c>
      <c r="H115" s="19">
        <f t="shared" si="16"/>
        <v>0</v>
      </c>
      <c r="I115" s="19">
        <f t="shared" si="14"/>
        <v>0</v>
      </c>
    </row>
    <row r="116" spans="1:9" ht="37.5" hidden="1">
      <c r="A116" s="17" t="s">
        <v>58</v>
      </c>
      <c r="B116" s="80"/>
      <c r="C116" s="68"/>
      <c r="D116" s="79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">
        <f t="shared" si="16"/>
        <v>0</v>
      </c>
      <c r="I116" s="6">
        <f t="shared" si="14"/>
        <v>0</v>
      </c>
    </row>
    <row r="117" spans="1:9" s="2" customFormat="1" ht="18.75">
      <c r="A117" s="17" t="s">
        <v>16</v>
      </c>
      <c r="B117" s="80">
        <v>20.1</v>
      </c>
      <c r="C117" s="60">
        <v>60.4</v>
      </c>
      <c r="D117" s="79"/>
      <c r="E117" s="6">
        <f>D117/D106*100</f>
        <v>0</v>
      </c>
      <c r="F117" s="6">
        <f t="shared" si="15"/>
        <v>0</v>
      </c>
      <c r="G117" s="6">
        <f t="shared" si="12"/>
        <v>0</v>
      </c>
      <c r="H117" s="6">
        <f t="shared" si="16"/>
        <v>20.1</v>
      </c>
      <c r="I117" s="6">
        <f t="shared" si="14"/>
        <v>60.4</v>
      </c>
    </row>
    <row r="118" spans="1:9" s="39" customFormat="1" ht="18">
      <c r="A118" s="40" t="s">
        <v>53</v>
      </c>
      <c r="B118" s="81">
        <v>18.6</v>
      </c>
      <c r="C118" s="51">
        <v>55.7</v>
      </c>
      <c r="D118" s="82"/>
      <c r="E118" s="1"/>
      <c r="F118" s="1">
        <f t="shared" si="15"/>
        <v>0</v>
      </c>
      <c r="G118" s="1">
        <f t="shared" si="12"/>
        <v>0</v>
      </c>
      <c r="H118" s="1">
        <f t="shared" si="16"/>
        <v>18.6</v>
      </c>
      <c r="I118" s="1">
        <f t="shared" si="14"/>
        <v>55.7</v>
      </c>
    </row>
    <row r="119" spans="1:9" s="2" customFormat="1" ht="18.75" hidden="1">
      <c r="A119" s="17" t="s">
        <v>25</v>
      </c>
      <c r="B119" s="80"/>
      <c r="C119" s="60"/>
      <c r="D119" s="79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">
        <f t="shared" si="16"/>
        <v>0</v>
      </c>
      <c r="I119" s="6">
        <f t="shared" si="14"/>
        <v>0</v>
      </c>
    </row>
    <row r="120" spans="1:9" s="2" customFormat="1" ht="21.75" customHeight="1">
      <c r="A120" s="17" t="s">
        <v>44</v>
      </c>
      <c r="B120" s="80">
        <v>91.1</v>
      </c>
      <c r="C120" s="60">
        <v>273.2</v>
      </c>
      <c r="D120" s="83"/>
      <c r="E120" s="19">
        <f>D120/D106*100</f>
        <v>0</v>
      </c>
      <c r="F120" s="6">
        <f t="shared" si="15"/>
        <v>0</v>
      </c>
      <c r="G120" s="6">
        <f t="shared" si="12"/>
        <v>0</v>
      </c>
      <c r="H120" s="6">
        <f t="shared" si="16"/>
        <v>91.1</v>
      </c>
      <c r="I120" s="6">
        <f t="shared" si="14"/>
        <v>273.2</v>
      </c>
    </row>
    <row r="121" spans="1:9" s="113" customFormat="1" ht="18" hidden="1">
      <c r="A121" s="29" t="s">
        <v>101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3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244.5</v>
      </c>
      <c r="C123" s="60">
        <v>733.4</v>
      </c>
      <c r="D123" s="83"/>
      <c r="E123" s="19">
        <f>D123/D106*100</f>
        <v>0</v>
      </c>
      <c r="F123" s="6">
        <f t="shared" si="15"/>
        <v>0</v>
      </c>
      <c r="G123" s="6">
        <f t="shared" si="12"/>
        <v>0</v>
      </c>
      <c r="H123" s="6">
        <f t="shared" si="16"/>
        <v>244.5</v>
      </c>
      <c r="I123" s="6">
        <f t="shared" si="14"/>
        <v>733.4</v>
      </c>
    </row>
    <row r="124" spans="1:9" s="2" customFormat="1" ht="56.25" hidden="1">
      <c r="A124" s="17" t="s">
        <v>55</v>
      </c>
      <c r="B124" s="80"/>
      <c r="C124" s="60"/>
      <c r="D124" s="83"/>
      <c r="E124" s="19">
        <f>D124/D106*100</f>
        <v>0</v>
      </c>
      <c r="F124" s="6" t="e">
        <f t="shared" si="15"/>
        <v>#DIV/0!</v>
      </c>
      <c r="G124" s="6" t="e">
        <f t="shared" si="12"/>
        <v>#DIV/0!</v>
      </c>
      <c r="H124" s="6">
        <f t="shared" si="16"/>
        <v>0</v>
      </c>
      <c r="I124" s="6">
        <f t="shared" si="14"/>
        <v>0</v>
      </c>
    </row>
    <row r="125" spans="1:9" s="2" customFormat="1" ht="18.75" hidden="1">
      <c r="A125" s="17" t="s">
        <v>97</v>
      </c>
      <c r="B125" s="80"/>
      <c r="C125" s="60"/>
      <c r="D125" s="83"/>
      <c r="E125" s="19">
        <f>D125/D106*100</f>
        <v>0</v>
      </c>
      <c r="F125" s="6" t="e">
        <f t="shared" si="15"/>
        <v>#DIV/0!</v>
      </c>
      <c r="G125" s="6" t="e">
        <f t="shared" si="12"/>
        <v>#DIV/0!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106</v>
      </c>
      <c r="B126" s="80">
        <v>27.7</v>
      </c>
      <c r="C126" s="60">
        <v>83.1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27.7</v>
      </c>
      <c r="I126" s="6">
        <f t="shared" si="14"/>
        <v>83.1</v>
      </c>
    </row>
    <row r="127" spans="1:9" s="2" customFormat="1" ht="37.5">
      <c r="A127" s="17" t="s">
        <v>77</v>
      </c>
      <c r="B127" s="80">
        <v>68.6</v>
      </c>
      <c r="C127" s="60">
        <v>205.8</v>
      </c>
      <c r="D127" s="83"/>
      <c r="E127" s="19">
        <f>D127/D106*100</f>
        <v>0</v>
      </c>
      <c r="F127" s="6">
        <f t="shared" si="15"/>
        <v>0</v>
      </c>
      <c r="G127" s="6">
        <f t="shared" si="12"/>
        <v>0</v>
      </c>
      <c r="H127" s="6">
        <f t="shared" si="16"/>
        <v>68.6</v>
      </c>
      <c r="I127" s="6">
        <f t="shared" si="14"/>
        <v>205.8</v>
      </c>
    </row>
    <row r="128" spans="1:9" s="39" customFormat="1" ht="18">
      <c r="A128" s="29" t="s">
        <v>115</v>
      </c>
      <c r="B128" s="81">
        <v>2.8</v>
      </c>
      <c r="C128" s="51">
        <v>8.3</v>
      </c>
      <c r="D128" s="82"/>
      <c r="E128" s="1"/>
      <c r="F128" s="1">
        <f>D128/B128*100</f>
        <v>0</v>
      </c>
      <c r="G128" s="1">
        <f t="shared" si="12"/>
        <v>0</v>
      </c>
      <c r="H128" s="1">
        <f t="shared" si="16"/>
        <v>2.8</v>
      </c>
      <c r="I128" s="1">
        <f t="shared" si="14"/>
        <v>8.3</v>
      </c>
    </row>
    <row r="129" spans="1:9" s="2" customFormat="1" ht="18.75" hidden="1">
      <c r="A129" s="17" t="s">
        <v>71</v>
      </c>
      <c r="B129" s="80"/>
      <c r="C129" s="60"/>
      <c r="D129" s="83"/>
      <c r="E129" s="19">
        <f>D129/D106*100</f>
        <v>0</v>
      </c>
      <c r="F129" s="6" t="e">
        <f t="shared" si="15"/>
        <v>#DIV/0!</v>
      </c>
      <c r="G129" s="6" t="e">
        <f t="shared" si="12"/>
        <v>#DIV/0!</v>
      </c>
      <c r="H129" s="6">
        <f t="shared" si="16"/>
        <v>0</v>
      </c>
      <c r="I129" s="6">
        <f t="shared" si="14"/>
        <v>0</v>
      </c>
    </row>
    <row r="130" spans="1:9" s="39" customFormat="1" ht="18" hidden="1">
      <c r="A130" s="40" t="s">
        <v>53</v>
      </c>
      <c r="B130" s="81"/>
      <c r="C130" s="51"/>
      <c r="D130" s="82"/>
      <c r="E130" s="1"/>
      <c r="F130" s="1" t="e">
        <f>D130/B130*100</f>
        <v>#DIV/0!</v>
      </c>
      <c r="G130" s="1" t="e">
        <f t="shared" si="12"/>
        <v>#DIV/0!</v>
      </c>
      <c r="H130" s="1">
        <f t="shared" si="16"/>
        <v>0</v>
      </c>
      <c r="I130" s="1">
        <f t="shared" si="14"/>
        <v>0</v>
      </c>
    </row>
    <row r="131" spans="1:9" s="2" customFormat="1" ht="35.25" customHeight="1">
      <c r="A131" s="17" t="s">
        <v>70</v>
      </c>
      <c r="B131" s="80">
        <v>6.4</v>
      </c>
      <c r="C131" s="60">
        <v>19.1</v>
      </c>
      <c r="D131" s="83"/>
      <c r="E131" s="19">
        <f>D131/D106*100</f>
        <v>0</v>
      </c>
      <c r="F131" s="6">
        <f t="shared" si="15"/>
        <v>0</v>
      </c>
      <c r="G131" s="6">
        <f t="shared" si="12"/>
        <v>0</v>
      </c>
      <c r="H131" s="6">
        <f t="shared" si="16"/>
        <v>6.4</v>
      </c>
      <c r="I131" s="6">
        <f t="shared" si="14"/>
        <v>19.1</v>
      </c>
    </row>
    <row r="132" spans="1:9" s="2" customFormat="1" ht="35.25" customHeight="1" hidden="1">
      <c r="A132" s="17" t="s">
        <v>72</v>
      </c>
      <c r="B132" s="80"/>
      <c r="C132" s="60"/>
      <c r="D132" s="83"/>
      <c r="E132" s="19">
        <f>D132/D106*100</f>
        <v>0</v>
      </c>
      <c r="F132" s="6" t="e">
        <f t="shared" si="15"/>
        <v>#DIV/0!</v>
      </c>
      <c r="G132" s="6" t="e">
        <f t="shared" si="12"/>
        <v>#DIV/0!</v>
      </c>
      <c r="H132" s="6">
        <f t="shared" si="16"/>
        <v>0</v>
      </c>
      <c r="I132" s="6">
        <f t="shared" si="14"/>
        <v>0</v>
      </c>
    </row>
    <row r="133" spans="1:9" s="2" customFormat="1" ht="35.25" customHeight="1">
      <c r="A133" s="17" t="s">
        <v>113</v>
      </c>
      <c r="B133" s="80">
        <v>4.2</v>
      </c>
      <c r="C133" s="60">
        <v>12.5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4.2</v>
      </c>
      <c r="I133" s="6">
        <f t="shared" si="14"/>
        <v>12.5</v>
      </c>
    </row>
    <row r="134" spans="1:9" s="2" customFormat="1" ht="35.25" customHeight="1" hidden="1">
      <c r="A134" s="17" t="s">
        <v>114</v>
      </c>
      <c r="B134" s="80"/>
      <c r="C134" s="60"/>
      <c r="D134" s="83"/>
      <c r="E134" s="19">
        <f>D134/D106*100</f>
        <v>0</v>
      </c>
      <c r="F134" s="6" t="e">
        <f t="shared" si="15"/>
        <v>#DIV/0!</v>
      </c>
      <c r="G134" s="6" t="e">
        <f t="shared" si="12"/>
        <v>#DIV/0!</v>
      </c>
      <c r="H134" s="6">
        <f t="shared" si="16"/>
        <v>0</v>
      </c>
      <c r="I134" s="6">
        <f t="shared" si="14"/>
        <v>0</v>
      </c>
    </row>
    <row r="135" spans="1:9" s="2" customFormat="1" ht="37.5">
      <c r="A135" s="17" t="s">
        <v>105</v>
      </c>
      <c r="B135" s="80">
        <v>31.1</v>
      </c>
      <c r="C135" s="60">
        <v>93.2</v>
      </c>
      <c r="D135" s="83"/>
      <c r="E135" s="19">
        <f>D135/D106*100</f>
        <v>0</v>
      </c>
      <c r="F135" s="6">
        <f t="shared" si="15"/>
        <v>0</v>
      </c>
      <c r="G135" s="6">
        <f>D135/C135*100</f>
        <v>0</v>
      </c>
      <c r="H135" s="6">
        <f t="shared" si="16"/>
        <v>31.1</v>
      </c>
      <c r="I135" s="6">
        <f t="shared" si="14"/>
        <v>93.2</v>
      </c>
    </row>
    <row r="136" spans="1:9" s="39" customFormat="1" ht="18">
      <c r="A136" s="29" t="s">
        <v>32</v>
      </c>
      <c r="B136" s="81">
        <v>25.1</v>
      </c>
      <c r="C136" s="51">
        <v>75.2</v>
      </c>
      <c r="D136" s="82"/>
      <c r="E136" s="114" t="e">
        <f>D136/D135*100</f>
        <v>#DIV/0!</v>
      </c>
      <c r="F136" s="1">
        <f t="shared" si="15"/>
        <v>0</v>
      </c>
      <c r="G136" s="1">
        <f>D136/C136*100</f>
        <v>0</v>
      </c>
      <c r="H136" s="1">
        <f t="shared" si="16"/>
        <v>25.1</v>
      </c>
      <c r="I136" s="1">
        <f t="shared" si="14"/>
        <v>75.2</v>
      </c>
    </row>
    <row r="137" spans="1:9" s="2" customFormat="1" ht="18.75">
      <c r="A137" s="17" t="s">
        <v>31</v>
      </c>
      <c r="B137" s="80">
        <v>86.8</v>
      </c>
      <c r="C137" s="60">
        <v>260.4</v>
      </c>
      <c r="D137" s="83">
        <f>26.5</f>
        <v>26.5</v>
      </c>
      <c r="E137" s="19">
        <f>D137/D106*100</f>
        <v>1.6181229773462782</v>
      </c>
      <c r="F137" s="6">
        <f t="shared" si="15"/>
        <v>30.52995391705069</v>
      </c>
      <c r="G137" s="6">
        <f t="shared" si="12"/>
        <v>10.176651305683565</v>
      </c>
      <c r="H137" s="6">
        <f t="shared" si="16"/>
        <v>60.3</v>
      </c>
      <c r="I137" s="6">
        <f t="shared" si="14"/>
        <v>233.89999999999998</v>
      </c>
    </row>
    <row r="138" spans="1:9" s="39" customFormat="1" ht="18">
      <c r="A138" s="40" t="s">
        <v>53</v>
      </c>
      <c r="B138" s="81">
        <v>74.6</v>
      </c>
      <c r="C138" s="51">
        <v>223.7</v>
      </c>
      <c r="D138" s="82">
        <f>26.5</f>
        <v>26.5</v>
      </c>
      <c r="E138" s="1">
        <f>D138/D137*100</f>
        <v>100</v>
      </c>
      <c r="F138" s="1">
        <f aca="true" t="shared" si="17" ref="F138:F146">D138/B138*100</f>
        <v>35.52278820375335</v>
      </c>
      <c r="G138" s="1">
        <f t="shared" si="12"/>
        <v>11.846222619579795</v>
      </c>
      <c r="H138" s="1">
        <f t="shared" si="16"/>
        <v>48.099999999999994</v>
      </c>
      <c r="I138" s="1">
        <f t="shared" si="14"/>
        <v>197.2</v>
      </c>
    </row>
    <row r="139" spans="1:9" s="39" customFormat="1" ht="18">
      <c r="A139" s="29" t="s">
        <v>32</v>
      </c>
      <c r="B139" s="81">
        <v>9.5</v>
      </c>
      <c r="C139" s="51">
        <v>25.4</v>
      </c>
      <c r="D139" s="82"/>
      <c r="E139" s="1">
        <f>D139/D137*100</f>
        <v>0</v>
      </c>
      <c r="F139" s="1">
        <f t="shared" si="17"/>
        <v>0</v>
      </c>
      <c r="G139" s="1">
        <f>D139/C139*100</f>
        <v>0</v>
      </c>
      <c r="H139" s="1">
        <f t="shared" si="16"/>
        <v>9.5</v>
      </c>
      <c r="I139" s="1">
        <f t="shared" si="14"/>
        <v>25.4</v>
      </c>
    </row>
    <row r="140" spans="1:9" s="2" customFormat="1" ht="56.25" hidden="1">
      <c r="A140" s="23" t="s">
        <v>110</v>
      </c>
      <c r="B140" s="80"/>
      <c r="C140" s="60"/>
      <c r="D140" s="83"/>
      <c r="E140" s="19">
        <f>D140/D106*100</f>
        <v>0</v>
      </c>
      <c r="F140" s="110" t="e">
        <f t="shared" si="17"/>
        <v>#DIV/0!</v>
      </c>
      <c r="G140" s="6" t="e">
        <f t="shared" si="12"/>
        <v>#DIV/0!</v>
      </c>
      <c r="H140" s="6">
        <f t="shared" si="16"/>
        <v>0</v>
      </c>
      <c r="I140" s="6">
        <f t="shared" si="14"/>
        <v>0</v>
      </c>
    </row>
    <row r="141" spans="1:9" s="2" customFormat="1" ht="18.75" hidden="1">
      <c r="A141" s="23" t="s">
        <v>112</v>
      </c>
      <c r="B141" s="80"/>
      <c r="C141" s="60"/>
      <c r="D141" s="83"/>
      <c r="E141" s="19">
        <f>D141/D106*100</f>
        <v>0</v>
      </c>
      <c r="F141" s="110" t="e">
        <f>D141/B141*100</f>
        <v>#DIV/0!</v>
      </c>
      <c r="G141" s="6" t="e">
        <f t="shared" si="12"/>
        <v>#DIV/0!</v>
      </c>
      <c r="H141" s="6">
        <f t="shared" si="16"/>
        <v>0</v>
      </c>
      <c r="I141" s="6">
        <f t="shared" si="14"/>
        <v>0</v>
      </c>
    </row>
    <row r="142" spans="1:9" s="2" customFormat="1" ht="18.75">
      <c r="A142" s="23" t="s">
        <v>107</v>
      </c>
      <c r="B142" s="80">
        <v>1245.8</v>
      </c>
      <c r="C142" s="60">
        <v>3737.5</v>
      </c>
      <c r="D142" s="83"/>
      <c r="E142" s="19">
        <f>D142/D106*100</f>
        <v>0</v>
      </c>
      <c r="F142" s="110">
        <f t="shared" si="17"/>
        <v>0</v>
      </c>
      <c r="G142" s="6">
        <f t="shared" si="12"/>
        <v>0</v>
      </c>
      <c r="H142" s="6">
        <f t="shared" si="16"/>
        <v>1245.8</v>
      </c>
      <c r="I142" s="6">
        <f t="shared" si="14"/>
        <v>3737.5</v>
      </c>
    </row>
    <row r="143" spans="1:9" s="2" customFormat="1" ht="18.75">
      <c r="A143" s="23" t="s">
        <v>108</v>
      </c>
      <c r="B143" s="80">
        <v>428.6</v>
      </c>
      <c r="C143" s="60">
        <v>1285.8</v>
      </c>
      <c r="D143" s="83"/>
      <c r="E143" s="19">
        <f>D143/D106*100</f>
        <v>0</v>
      </c>
      <c r="F143" s="110">
        <f t="shared" si="17"/>
        <v>0</v>
      </c>
      <c r="G143" s="6">
        <f t="shared" si="12"/>
        <v>0</v>
      </c>
      <c r="H143" s="6">
        <f t="shared" si="16"/>
        <v>428.6</v>
      </c>
      <c r="I143" s="6">
        <f t="shared" si="14"/>
        <v>1285.8</v>
      </c>
    </row>
    <row r="144" spans="1:9" s="2" customFormat="1" ht="18.75">
      <c r="A144" s="17" t="s">
        <v>111</v>
      </c>
      <c r="B144" s="80">
        <v>0</v>
      </c>
      <c r="C144" s="60">
        <v>2114.7</v>
      </c>
      <c r="D144" s="83"/>
      <c r="E144" s="19">
        <f>D144/D106*100</f>
        <v>0</v>
      </c>
      <c r="F144" s="134" t="e">
        <f t="shared" si="17"/>
        <v>#DIV/0!</v>
      </c>
      <c r="G144" s="6">
        <f t="shared" si="12"/>
        <v>0</v>
      </c>
      <c r="H144" s="6">
        <f t="shared" si="16"/>
        <v>0</v>
      </c>
      <c r="I144" s="6">
        <f t="shared" si="14"/>
        <v>2114.7</v>
      </c>
    </row>
    <row r="145" spans="1:12" s="2" customFormat="1" ht="18.75" customHeight="1" hidden="1">
      <c r="A145" s="17" t="s">
        <v>98</v>
      </c>
      <c r="B145" s="80"/>
      <c r="C145" s="60"/>
      <c r="D145" s="83"/>
      <c r="E145" s="19">
        <f>D145/D106*100</f>
        <v>0</v>
      </c>
      <c r="F145" s="110" t="e">
        <f t="shared" si="17"/>
        <v>#DIV/0!</v>
      </c>
      <c r="G145" s="6" t="e">
        <f t="shared" si="12"/>
        <v>#DIV/0!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 hidden="1">
      <c r="A146" s="17" t="s">
        <v>64</v>
      </c>
      <c r="B146" s="80"/>
      <c r="C146" s="60"/>
      <c r="D146" s="83"/>
      <c r="E146" s="19">
        <f>D146/D106*100</f>
        <v>0</v>
      </c>
      <c r="F146" s="6" t="e">
        <f t="shared" si="17"/>
        <v>#DIV/0!</v>
      </c>
      <c r="G146" s="6" t="e">
        <f t="shared" si="12"/>
        <v>#DIV/0!</v>
      </c>
      <c r="H146" s="6">
        <f t="shared" si="16"/>
        <v>0</v>
      </c>
      <c r="I146" s="6">
        <f t="shared" si="14"/>
        <v>0</v>
      </c>
      <c r="K146" s="102"/>
      <c r="L146" s="45"/>
    </row>
    <row r="147" spans="1:12" s="2" customFormat="1" ht="18.75">
      <c r="A147" s="17" t="s">
        <v>109</v>
      </c>
      <c r="B147" s="80">
        <f>1855.3+561.5</f>
        <v>2416.8</v>
      </c>
      <c r="C147" s="60">
        <f>5565.9+1684.5</f>
        <v>7250.4</v>
      </c>
      <c r="D147" s="83">
        <f>805.6+805.6</f>
        <v>1611.2</v>
      </c>
      <c r="E147" s="19">
        <f>D147/D106*100</f>
        <v>98.38187702265373</v>
      </c>
      <c r="F147" s="6">
        <f t="shared" si="15"/>
        <v>66.66666666666666</v>
      </c>
      <c r="G147" s="6">
        <f t="shared" si="12"/>
        <v>22.222222222222225</v>
      </c>
      <c r="H147" s="6">
        <f t="shared" si="16"/>
        <v>805.6000000000001</v>
      </c>
      <c r="I147" s="6">
        <f t="shared" si="14"/>
        <v>5639.2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6077.499999999999</v>
      </c>
      <c r="C148" s="84">
        <f>C43+C68+C71+C76+C78+C86+C101+C106+C99+C83+C97</f>
        <v>20346.8</v>
      </c>
      <c r="D148" s="60">
        <f>D43+D68+D71+D76+D78+D86+D101+D106+D99+D83+D97</f>
        <v>1677.7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69138.2</v>
      </c>
      <c r="C149" s="54">
        <f>C6+C18+C33+C43+C51+C58+C68+C71+C76+C78+C86+C89+C94+C101+C106+C99+C83+C97+C45</f>
        <v>209529.40000000002</v>
      </c>
      <c r="D149" s="54">
        <f>D6+D18+D33+D43+D51+D58+D68+D71+D76+D78+D86+D89+D94+D101+D106+D99+D83+D97+D45</f>
        <v>24811.7</v>
      </c>
      <c r="E149" s="38">
        <v>100</v>
      </c>
      <c r="F149" s="3">
        <f>D149/B149*100</f>
        <v>35.88710727210139</v>
      </c>
      <c r="G149" s="3">
        <f aca="true" t="shared" si="18" ref="G149:G155">D149/C149*100</f>
        <v>11.841631771006837</v>
      </c>
      <c r="H149" s="3">
        <f aca="true" t="shared" si="19" ref="H149:H155">B149-D149</f>
        <v>44326.5</v>
      </c>
      <c r="I149" s="3">
        <f aca="true" t="shared" si="20" ref="I149:I155">C149-D149</f>
        <v>184717.7</v>
      </c>
      <c r="K149" s="46"/>
      <c r="L149" s="47"/>
    </row>
    <row r="150" spans="1:12" ht="18.75">
      <c r="A150" s="23" t="s">
        <v>5</v>
      </c>
      <c r="B150" s="67">
        <f>B8+B20+B34+B52+B59+B90+B114+B118+B46+B138+B130+B102</f>
        <v>40682.7</v>
      </c>
      <c r="C150" s="67">
        <f>C8+C20+C34+C52+C59+C90+C114+C118+C46+C138+C130+C102</f>
        <v>124094.59999999998</v>
      </c>
      <c r="D150" s="67">
        <f>D8+D20+D34+D52+D59+D90+D114+D118+D46+D138+D130+D102</f>
        <v>17856.399999999998</v>
      </c>
      <c r="E150" s="6">
        <f>D150/D149*100</f>
        <v>71.96766041827041</v>
      </c>
      <c r="F150" s="6">
        <f aca="true" t="shared" si="21" ref="F150:F161">D150/B150*100</f>
        <v>43.89187541633176</v>
      </c>
      <c r="G150" s="6">
        <f t="shared" si="18"/>
        <v>14.389344903001422</v>
      </c>
      <c r="H150" s="6">
        <f t="shared" si="19"/>
        <v>22826.3</v>
      </c>
      <c r="I150" s="18">
        <f t="shared" si="20"/>
        <v>106238.19999999998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12612.800000000001</v>
      </c>
      <c r="C151" s="68">
        <f>C11+C23+C36+C55+C61+C91+C49+C139+C108+C111+C95+C136</f>
        <v>35678.700000000004</v>
      </c>
      <c r="D151" s="68">
        <f>D11+D23+D36+D55+D61+D91+D49+D139+D108+D111+D95+D136</f>
        <v>450.59999999999997</v>
      </c>
      <c r="E151" s="6">
        <f>D151/D149*100</f>
        <v>1.816078704804588</v>
      </c>
      <c r="F151" s="6">
        <f t="shared" si="21"/>
        <v>3.5725612076620568</v>
      </c>
      <c r="G151" s="6">
        <f t="shared" si="18"/>
        <v>1.2629383918136028</v>
      </c>
      <c r="H151" s="6">
        <f t="shared" si="19"/>
        <v>12162.2</v>
      </c>
      <c r="I151" s="18">
        <f t="shared" si="20"/>
        <v>35228.100000000006</v>
      </c>
      <c r="K151" s="46"/>
      <c r="L151" s="101"/>
    </row>
    <row r="152" spans="1:12" ht="18.75">
      <c r="A152" s="23" t="s">
        <v>1</v>
      </c>
      <c r="B152" s="67">
        <f>B22+B10+B54+B48+B60+B35+B122</f>
        <v>1669.4</v>
      </c>
      <c r="C152" s="67">
        <f>C22+C10+C54+C48+C60+C35+C122</f>
        <v>5199.3</v>
      </c>
      <c r="D152" s="67">
        <f>D22+D10+D54+D48+D60+D35+D122</f>
        <v>345.3</v>
      </c>
      <c r="E152" s="6">
        <f>D152/D149*100</f>
        <v>1.3916821499534495</v>
      </c>
      <c r="F152" s="6">
        <f t="shared" si="21"/>
        <v>20.68407811189649</v>
      </c>
      <c r="G152" s="6">
        <f t="shared" si="18"/>
        <v>6.641278633662223</v>
      </c>
      <c r="H152" s="6">
        <f t="shared" si="19"/>
        <v>1324.1000000000001</v>
      </c>
      <c r="I152" s="18">
        <f t="shared" si="20"/>
        <v>4854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1188.4999999999998</v>
      </c>
      <c r="C153" s="67">
        <f>C12+C24+C103+C62+C38+C92+C128</f>
        <v>3418.4</v>
      </c>
      <c r="D153" s="67">
        <f>D12+D24+D103+D62+D38+D92+D128</f>
        <v>44.8</v>
      </c>
      <c r="E153" s="6">
        <f>D153/D149*100</f>
        <v>0.1805599777524313</v>
      </c>
      <c r="F153" s="6">
        <f t="shared" si="21"/>
        <v>3.769457299116534</v>
      </c>
      <c r="G153" s="6">
        <f t="shared" si="18"/>
        <v>1.3105546454481627</v>
      </c>
      <c r="H153" s="6">
        <f t="shared" si="19"/>
        <v>1143.6999999999998</v>
      </c>
      <c r="I153" s="18">
        <f t="shared" si="20"/>
        <v>3373.6</v>
      </c>
      <c r="K153" s="46"/>
      <c r="L153" s="101"/>
    </row>
    <row r="154" spans="1:12" ht="18.75">
      <c r="A154" s="23" t="s">
        <v>2</v>
      </c>
      <c r="B154" s="67">
        <f>B9+B21+B47+B53+B121</f>
        <v>1173.8</v>
      </c>
      <c r="C154" s="67">
        <f>C9+C21+C47+C53+C121</f>
        <v>3452.9</v>
      </c>
      <c r="D154" s="67">
        <f>D9+D21+D47+D53+D121</f>
        <v>0</v>
      </c>
      <c r="E154" s="6">
        <f>D154/D149*100</f>
        <v>0</v>
      </c>
      <c r="F154" s="6">
        <f t="shared" si="21"/>
        <v>0</v>
      </c>
      <c r="G154" s="6">
        <f t="shared" si="18"/>
        <v>0</v>
      </c>
      <c r="H154" s="6">
        <f t="shared" si="19"/>
        <v>1173.8</v>
      </c>
      <c r="I154" s="18">
        <f t="shared" si="20"/>
        <v>3452.9</v>
      </c>
      <c r="K154" s="46"/>
      <c r="L154" s="47"/>
    </row>
    <row r="155" spans="1:12" ht="19.5" thickBot="1">
      <c r="A155" s="23" t="s">
        <v>34</v>
      </c>
      <c r="B155" s="67">
        <f>B149-B150-B151-B152-B153-B154</f>
        <v>11811</v>
      </c>
      <c r="C155" s="67">
        <f>C149-C150-C151-C152-C153-C154</f>
        <v>37685.50000000004</v>
      </c>
      <c r="D155" s="67">
        <f>D149-D150-D151-D152-D153-D154</f>
        <v>6114.600000000002</v>
      </c>
      <c r="E155" s="6">
        <f>D155/D149*100</f>
        <v>24.644018749219125</v>
      </c>
      <c r="F155" s="6">
        <f t="shared" si="21"/>
        <v>51.77038354076709</v>
      </c>
      <c r="G155" s="43">
        <f t="shared" si="18"/>
        <v>16.225338658104565</v>
      </c>
      <c r="H155" s="6">
        <f t="shared" si="19"/>
        <v>5696.399999999998</v>
      </c>
      <c r="I155" s="6">
        <f t="shared" si="20"/>
        <v>31570.900000000034</v>
      </c>
      <c r="K155" s="46"/>
      <c r="L155" s="101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 hidden="1">
      <c r="A157" s="32" t="s">
        <v>21</v>
      </c>
      <c r="B157" s="87"/>
      <c r="C157" s="73"/>
      <c r="D157" s="73"/>
      <c r="E157" s="15"/>
      <c r="F157" s="6" t="e">
        <f t="shared" si="21"/>
        <v>#DIV/0!</v>
      </c>
      <c r="G157" s="6" t="e">
        <f aca="true" t="shared" si="22" ref="G157:G166">D157/C157*100</f>
        <v>#DIV/0!</v>
      </c>
      <c r="H157" s="6">
        <f>B157-D157</f>
        <v>0</v>
      </c>
      <c r="I157" s="6">
        <f aca="true" t="shared" si="23" ref="I157:I166">C157-D157</f>
        <v>0</v>
      </c>
      <c r="K157" s="46"/>
      <c r="L157" s="46"/>
    </row>
    <row r="158" spans="1:12" ht="18.75" hidden="1">
      <c r="A158" s="23" t="s">
        <v>22</v>
      </c>
      <c r="B158" s="88"/>
      <c r="C158" s="67"/>
      <c r="D158" s="67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6"/>
      <c r="L158" s="46"/>
    </row>
    <row r="159" spans="1:12" ht="18.75" hidden="1">
      <c r="A159" s="23" t="s">
        <v>60</v>
      </c>
      <c r="B159" s="88"/>
      <c r="C159" s="67"/>
      <c r="D159" s="67"/>
      <c r="E159" s="6"/>
      <c r="F159" s="6" t="e">
        <f t="shared" si="21"/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6"/>
      <c r="L159" s="46"/>
    </row>
    <row r="160" spans="1:12" ht="37.5" hidden="1">
      <c r="A160" s="23" t="s">
        <v>69</v>
      </c>
      <c r="B160" s="88"/>
      <c r="C160" s="67"/>
      <c r="D160" s="67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6"/>
      <c r="L160" s="46"/>
    </row>
    <row r="161" spans="1:12" ht="18.75" hidden="1">
      <c r="A161" s="23" t="s">
        <v>13</v>
      </c>
      <c r="B161" s="88"/>
      <c r="C161" s="67"/>
      <c r="D161" s="67"/>
      <c r="E161" s="19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 hidden="1">
      <c r="A163" s="23" t="s">
        <v>52</v>
      </c>
      <c r="B163" s="88"/>
      <c r="C163" s="67"/>
      <c r="D163" s="67"/>
      <c r="E163" s="19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</row>
    <row r="164" spans="1:9" ht="19.5" customHeight="1" hidden="1">
      <c r="A164" s="23" t="s">
        <v>67</v>
      </c>
      <c r="B164" s="88"/>
      <c r="C164" s="67"/>
      <c r="D164" s="67"/>
      <c r="E164" s="19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3" t="s">
        <v>61</v>
      </c>
      <c r="B165" s="88"/>
      <c r="C165" s="89"/>
      <c r="D165" s="89"/>
      <c r="E165" s="24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14" t="s">
        <v>20</v>
      </c>
      <c r="B166" s="90">
        <f>B149+B157+B161+B162+B158+B165+B164+B159+B163+B160</f>
        <v>69138.2</v>
      </c>
      <c r="C166" s="90">
        <f>C149+C157+C161+C162+C158+C165+C164+C159+C163+C160</f>
        <v>209529.40000000002</v>
      </c>
      <c r="D166" s="90">
        <f>D149+D157+D161+D162+D158+D165+D164+D159+D163+D160</f>
        <v>24811.7</v>
      </c>
      <c r="E166" s="25"/>
      <c r="F166" s="3">
        <f>D166/B166*100</f>
        <v>35.88710727210139</v>
      </c>
      <c r="G166" s="3">
        <f t="shared" si="22"/>
        <v>11.841631771006837</v>
      </c>
      <c r="H166" s="3">
        <f>B166-D166</f>
        <v>44326.5</v>
      </c>
      <c r="I166" s="3">
        <f t="shared" si="23"/>
        <v>184717.7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7" sqref="R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24811.7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24811.7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2015-12-30T12:22:18Z</cp:lastPrinted>
  <dcterms:created xsi:type="dcterms:W3CDTF">2000-06-20T04:48:00Z</dcterms:created>
  <dcterms:modified xsi:type="dcterms:W3CDTF">2016-01-22T06:08:38Z</dcterms:modified>
  <cp:category/>
  <cp:version/>
  <cp:contentType/>
  <cp:contentStatus/>
</cp:coreProperties>
</file>